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e.E.Cormier\OneDrive - State of Maine\Desktop\20260212 updates\Vehicle Emissions and GHG Data files\"/>
    </mc:Choice>
  </mc:AlternateContent>
  <xr:revisionPtr revIDLastSave="0" documentId="13_ncr:1_{574C3664-8A26-42EB-A40A-D17F22D903C5}" xr6:coauthVersionLast="47" xr6:coauthVersionMax="47" xr10:uidLastSave="{00000000-0000-0000-0000-000000000000}"/>
  <bookViews>
    <workbookView xWindow="-120" yWindow="-120" windowWidth="21840" windowHeight="13020" tabRatio="867" xr2:uid="{C9818472-3C15-476C-96C2-EBFE498A2983}"/>
  </bookViews>
  <sheets>
    <sheet name="README" sheetId="19" r:id="rId1"/>
    <sheet name="Units of Measure" sheetId="7" r:id="rId2"/>
    <sheet name="Part 98 Table C-1, C-2 EF" sheetId="1" r:id="rId3"/>
    <sheet name="Conversion table (CO2; C)" sheetId="8" r:id="rId4"/>
    <sheet name="Conversion table (CH4)" sheetId="14" r:id="rId5"/>
    <sheet name="Conversion table (N2O)" sheetId="15" r:id="rId6"/>
    <sheet name="Part 98 CO2 Calculations" sheetId="16" r:id="rId7"/>
    <sheet name="Part 98 CH4 Calculations " sheetId="17" r:id="rId8"/>
    <sheet name="Part 98 N2O Calculations" sheetId="1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3" i="18" l="1"/>
  <c r="K73" i="18" s="1"/>
  <c r="N73" i="18" s="1"/>
  <c r="E70" i="18"/>
  <c r="K70" i="18" s="1"/>
  <c r="N70" i="18" s="1"/>
  <c r="B67" i="18"/>
  <c r="K67" i="18" s="1"/>
  <c r="N67" i="18" s="1"/>
  <c r="B64" i="18"/>
  <c r="K64" i="18" s="1"/>
  <c r="N64" i="18" s="1"/>
  <c r="E61" i="18"/>
  <c r="K61" i="18" s="1"/>
  <c r="N61" i="18" s="1"/>
  <c r="K58" i="18"/>
  <c r="N58" i="18" s="1"/>
  <c r="B58" i="18"/>
  <c r="E55" i="18"/>
  <c r="K55" i="18" s="1"/>
  <c r="N55" i="18" s="1"/>
  <c r="K52" i="18"/>
  <c r="N52" i="18" s="1"/>
  <c r="E49" i="18"/>
  <c r="K49" i="18" s="1"/>
  <c r="N49" i="18" s="1"/>
  <c r="B46" i="18"/>
  <c r="K46" i="18" s="1"/>
  <c r="N46" i="18" s="1"/>
  <c r="E43" i="18"/>
  <c r="K43" i="18" s="1"/>
  <c r="N43" i="18" s="1"/>
  <c r="B40" i="18"/>
  <c r="K40" i="18" s="1"/>
  <c r="N40" i="18" s="1"/>
  <c r="B37" i="18"/>
  <c r="K37" i="18" s="1"/>
  <c r="N37" i="18" s="1"/>
  <c r="E34" i="18"/>
  <c r="K34" i="18" s="1"/>
  <c r="N34" i="18" s="1"/>
  <c r="B31" i="18"/>
  <c r="K31" i="18" s="1"/>
  <c r="N31" i="18" s="1"/>
  <c r="L29" i="18"/>
  <c r="C29" i="18"/>
  <c r="E28" i="18"/>
  <c r="B28" i="18"/>
  <c r="K28" i="18" s="1"/>
  <c r="N28" i="18" s="1"/>
  <c r="L26" i="18"/>
  <c r="C26" i="18"/>
  <c r="E25" i="18"/>
  <c r="B25" i="18"/>
  <c r="L23" i="18"/>
  <c r="F23" i="18"/>
  <c r="H22" i="18"/>
  <c r="E22" i="18"/>
  <c r="K22" i="18" s="1"/>
  <c r="N22" i="18" s="1"/>
  <c r="L20" i="18"/>
  <c r="C20" i="18"/>
  <c r="E19" i="18"/>
  <c r="B19" i="18"/>
  <c r="L17" i="18"/>
  <c r="C17" i="18"/>
  <c r="E16" i="18"/>
  <c r="B16" i="18"/>
  <c r="K16" i="18" s="1"/>
  <c r="N16" i="18" s="1"/>
  <c r="L14" i="18"/>
  <c r="F14" i="18"/>
  <c r="E13" i="18"/>
  <c r="K13" i="18" s="1"/>
  <c r="N13" i="18" s="1"/>
  <c r="L11" i="18"/>
  <c r="K10" i="18"/>
  <c r="N10" i="18" s="1"/>
  <c r="L8" i="18"/>
  <c r="F8" i="18"/>
  <c r="E7" i="18"/>
  <c r="K7" i="18" s="1"/>
  <c r="N7" i="18" s="1"/>
  <c r="B73" i="17"/>
  <c r="K73" i="17" s="1"/>
  <c r="N73" i="17" s="1"/>
  <c r="E70" i="17"/>
  <c r="K70" i="17" s="1"/>
  <c r="N70" i="17" s="1"/>
  <c r="B67" i="17"/>
  <c r="K67" i="17" s="1"/>
  <c r="N67" i="17" s="1"/>
  <c r="B64" i="17"/>
  <c r="K64" i="17" s="1"/>
  <c r="N64" i="17" s="1"/>
  <c r="E61" i="17"/>
  <c r="K61" i="17" s="1"/>
  <c r="N61" i="17" s="1"/>
  <c r="K58" i="17"/>
  <c r="N58" i="17" s="1"/>
  <c r="B58" i="17"/>
  <c r="K55" i="17"/>
  <c r="N55" i="17" s="1"/>
  <c r="E55" i="17"/>
  <c r="K52" i="17"/>
  <c r="N52" i="17" s="1"/>
  <c r="E49" i="17"/>
  <c r="K49" i="17" s="1"/>
  <c r="N49" i="17" s="1"/>
  <c r="K46" i="17"/>
  <c r="N46" i="17" s="1"/>
  <c r="B46" i="17"/>
  <c r="E43" i="17"/>
  <c r="K43" i="17" s="1"/>
  <c r="N43" i="17" s="1"/>
  <c r="B40" i="17"/>
  <c r="K40" i="17" s="1"/>
  <c r="N40" i="17" s="1"/>
  <c r="B37" i="17"/>
  <c r="K37" i="17" s="1"/>
  <c r="N37" i="17" s="1"/>
  <c r="E34" i="17"/>
  <c r="K34" i="17" s="1"/>
  <c r="N34" i="17" s="1"/>
  <c r="B31" i="17"/>
  <c r="K31" i="17" s="1"/>
  <c r="N31" i="17" s="1"/>
  <c r="L29" i="17"/>
  <c r="C29" i="17"/>
  <c r="E28" i="17"/>
  <c r="K28" i="17" s="1"/>
  <c r="N28" i="17" s="1"/>
  <c r="B28" i="17"/>
  <c r="L26" i="17"/>
  <c r="C26" i="17"/>
  <c r="E25" i="17"/>
  <c r="B25" i="17"/>
  <c r="K25" i="17" s="1"/>
  <c r="N25" i="17" s="1"/>
  <c r="L23" i="17"/>
  <c r="F23" i="17"/>
  <c r="H22" i="17"/>
  <c r="E22" i="17"/>
  <c r="L20" i="17"/>
  <c r="C20" i="17"/>
  <c r="E19" i="17"/>
  <c r="B19" i="17"/>
  <c r="L17" i="17"/>
  <c r="C17" i="17"/>
  <c r="E16" i="17"/>
  <c r="B16" i="17"/>
  <c r="L14" i="17"/>
  <c r="F14" i="17"/>
  <c r="E13" i="17"/>
  <c r="K13" i="17" s="1"/>
  <c r="N13" i="17" s="1"/>
  <c r="L11" i="17"/>
  <c r="K10" i="17"/>
  <c r="N10" i="17" s="1"/>
  <c r="L8" i="17"/>
  <c r="F8" i="17"/>
  <c r="E7" i="17"/>
  <c r="K7" i="17" s="1"/>
  <c r="N7" i="17" s="1"/>
  <c r="K73" i="16"/>
  <c r="N73" i="16" s="1"/>
  <c r="B73" i="16"/>
  <c r="K70" i="16"/>
  <c r="N70" i="16" s="1"/>
  <c r="E70" i="16"/>
  <c r="B67" i="16"/>
  <c r="K67" i="16" s="1"/>
  <c r="N67" i="16" s="1"/>
  <c r="B64" i="16"/>
  <c r="K64" i="16" s="1"/>
  <c r="N64" i="16" s="1"/>
  <c r="E61" i="16"/>
  <c r="K61" i="16" s="1"/>
  <c r="N61" i="16" s="1"/>
  <c r="B58" i="16"/>
  <c r="K58" i="16" s="1"/>
  <c r="N58" i="16" s="1"/>
  <c r="E55" i="16"/>
  <c r="K55" i="16" s="1"/>
  <c r="N55" i="16" s="1"/>
  <c r="K52" i="16"/>
  <c r="N52" i="16" s="1"/>
  <c r="E49" i="16"/>
  <c r="K49" i="16" s="1"/>
  <c r="N49" i="16" s="1"/>
  <c r="K46" i="16"/>
  <c r="N46" i="16" s="1"/>
  <c r="B46" i="16"/>
  <c r="E43" i="16"/>
  <c r="K43" i="16" s="1"/>
  <c r="N43" i="16" s="1"/>
  <c r="K40" i="16"/>
  <c r="N40" i="16" s="1"/>
  <c r="B40" i="16"/>
  <c r="B37" i="16"/>
  <c r="K37" i="16" s="1"/>
  <c r="N37" i="16" s="1"/>
  <c r="E34" i="16"/>
  <c r="K34" i="16" s="1"/>
  <c r="N34" i="16" s="1"/>
  <c r="B31" i="16"/>
  <c r="K31" i="16" s="1"/>
  <c r="N31" i="16" s="1"/>
  <c r="L29" i="16"/>
  <c r="C29" i="16"/>
  <c r="E28" i="16"/>
  <c r="B28" i="16"/>
  <c r="K28" i="16" s="1"/>
  <c r="N28" i="16" s="1"/>
  <c r="L26" i="16"/>
  <c r="C26" i="16"/>
  <c r="E25" i="16"/>
  <c r="B25" i="16"/>
  <c r="K25" i="16" s="1"/>
  <c r="N25" i="16" s="1"/>
  <c r="L23" i="16"/>
  <c r="F23" i="16"/>
  <c r="K22" i="16"/>
  <c r="N22" i="16" s="1"/>
  <c r="H22" i="16"/>
  <c r="E22" i="16"/>
  <c r="L20" i="16"/>
  <c r="C20" i="16"/>
  <c r="E19" i="16"/>
  <c r="B19" i="16"/>
  <c r="K19" i="16" s="1"/>
  <c r="N19" i="16" s="1"/>
  <c r="L17" i="16"/>
  <c r="C17" i="16"/>
  <c r="E16" i="16"/>
  <c r="B16" i="16"/>
  <c r="L14" i="16"/>
  <c r="F14" i="16"/>
  <c r="E13" i="16"/>
  <c r="K13" i="16" s="1"/>
  <c r="N13" i="16" s="1"/>
  <c r="L11" i="16"/>
  <c r="K10" i="16"/>
  <c r="N10" i="16" s="1"/>
  <c r="L8" i="16"/>
  <c r="F8" i="16"/>
  <c r="E7" i="16"/>
  <c r="K7" i="16" s="1"/>
  <c r="N7" i="16" s="1"/>
  <c r="B6" i="15"/>
  <c r="D6" i="15"/>
  <c r="G6" i="15"/>
  <c r="E6" i="15" s="1"/>
  <c r="H6" i="15"/>
  <c r="I6" i="15" s="1"/>
  <c r="K6" i="15"/>
  <c r="L6" i="15" s="1"/>
  <c r="N6" i="15"/>
  <c r="M6" i="15" s="1"/>
  <c r="O6" i="15"/>
  <c r="P6" i="15"/>
  <c r="S6" i="15" s="1"/>
  <c r="V6" i="15" s="1"/>
  <c r="R6" i="15"/>
  <c r="U6" i="15" s="1"/>
  <c r="X6" i="15" s="1"/>
  <c r="T6" i="15"/>
  <c r="W6" i="15" s="1"/>
  <c r="B11" i="15"/>
  <c r="D11" i="15"/>
  <c r="G11" i="15"/>
  <c r="H11" i="15" s="1"/>
  <c r="I11" i="15" s="1"/>
  <c r="K11" i="15"/>
  <c r="J11" i="15" s="1"/>
  <c r="N11" i="15"/>
  <c r="O11" i="15" s="1"/>
  <c r="P11" i="15"/>
  <c r="S11" i="15" s="1"/>
  <c r="V11" i="15" s="1"/>
  <c r="R11" i="15"/>
  <c r="U11" i="15" s="1"/>
  <c r="X11" i="15" s="1"/>
  <c r="T11" i="15"/>
  <c r="W11" i="15" s="1"/>
  <c r="B12" i="15"/>
  <c r="D12" i="15"/>
  <c r="E12" i="15"/>
  <c r="F12" i="15"/>
  <c r="G12" i="15"/>
  <c r="H12" i="15"/>
  <c r="I12" i="15" s="1"/>
  <c r="K12" i="15"/>
  <c r="J12" i="15" s="1"/>
  <c r="L12" i="15"/>
  <c r="N12" i="15"/>
  <c r="M12" i="15" s="1"/>
  <c r="P12" i="15"/>
  <c r="S12" i="15" s="1"/>
  <c r="V12" i="15" s="1"/>
  <c r="R12" i="15"/>
  <c r="U12" i="15" s="1"/>
  <c r="X12" i="15" s="1"/>
  <c r="T12" i="15"/>
  <c r="W12" i="15"/>
  <c r="B13" i="15"/>
  <c r="D13" i="15"/>
  <c r="G13" i="15"/>
  <c r="E13" i="15" s="1"/>
  <c r="K13" i="15"/>
  <c r="L13" i="15" s="1"/>
  <c r="M13" i="15"/>
  <c r="N13" i="15"/>
  <c r="O13" i="15"/>
  <c r="P13" i="15"/>
  <c r="S13" i="15" s="1"/>
  <c r="V13" i="15" s="1"/>
  <c r="R13" i="15"/>
  <c r="U13" i="15" s="1"/>
  <c r="X13" i="15" s="1"/>
  <c r="T13" i="15"/>
  <c r="W13" i="15" s="1"/>
  <c r="B14" i="15"/>
  <c r="D14" i="15"/>
  <c r="G14" i="15"/>
  <c r="H14" i="15" s="1"/>
  <c r="I14" i="15" s="1"/>
  <c r="K14" i="15"/>
  <c r="J14" i="15" s="1"/>
  <c r="N14" i="15"/>
  <c r="O14" i="15" s="1"/>
  <c r="P14" i="15"/>
  <c r="R14" i="15"/>
  <c r="U14" i="15" s="1"/>
  <c r="X14" i="15" s="1"/>
  <c r="S14" i="15"/>
  <c r="V14" i="15" s="1"/>
  <c r="T14" i="15"/>
  <c r="W14" i="15"/>
  <c r="B15" i="15"/>
  <c r="D15" i="15"/>
  <c r="G15" i="15"/>
  <c r="E15" i="15" s="1"/>
  <c r="K15" i="15"/>
  <c r="L15" i="15" s="1"/>
  <c r="N15" i="15"/>
  <c r="M15" i="15" s="1"/>
  <c r="P15" i="15"/>
  <c r="R15" i="15"/>
  <c r="U15" i="15" s="1"/>
  <c r="X15" i="15" s="1"/>
  <c r="S15" i="15"/>
  <c r="V15" i="15" s="1"/>
  <c r="T15" i="15"/>
  <c r="W15" i="15" s="1"/>
  <c r="B16" i="15"/>
  <c r="D16" i="15"/>
  <c r="E16" i="15"/>
  <c r="F16" i="15"/>
  <c r="G16" i="15"/>
  <c r="H16" i="15" s="1"/>
  <c r="I16" i="15" s="1"/>
  <c r="J16" i="15"/>
  <c r="K16" i="15"/>
  <c r="L16" i="15" s="1"/>
  <c r="M16" i="15"/>
  <c r="N16" i="15"/>
  <c r="O16" i="15" s="1"/>
  <c r="P16" i="15"/>
  <c r="R16" i="15"/>
  <c r="U16" i="15" s="1"/>
  <c r="X16" i="15" s="1"/>
  <c r="S16" i="15"/>
  <c r="V16" i="15" s="1"/>
  <c r="T16" i="15"/>
  <c r="W16" i="15" s="1"/>
  <c r="B17" i="15"/>
  <c r="D17" i="15"/>
  <c r="G17" i="15"/>
  <c r="H17" i="15" s="1"/>
  <c r="I17" i="15" s="1"/>
  <c r="K17" i="15"/>
  <c r="J17" i="15" s="1"/>
  <c r="L17" i="15"/>
  <c r="N17" i="15"/>
  <c r="O17" i="15" s="1"/>
  <c r="P17" i="15"/>
  <c r="S17" i="15" s="1"/>
  <c r="V17" i="15" s="1"/>
  <c r="R17" i="15"/>
  <c r="T17" i="15"/>
  <c r="W17" i="15" s="1"/>
  <c r="U17" i="15"/>
  <c r="X17" i="15"/>
  <c r="B18" i="15"/>
  <c r="D18" i="15"/>
  <c r="G18" i="15"/>
  <c r="E18" i="15" s="1"/>
  <c r="K18" i="15"/>
  <c r="L18" i="15" s="1"/>
  <c r="N18" i="15"/>
  <c r="M18" i="15" s="1"/>
  <c r="O18" i="15"/>
  <c r="P18" i="15"/>
  <c r="R18" i="15"/>
  <c r="U18" i="15" s="1"/>
  <c r="X18" i="15" s="1"/>
  <c r="S18" i="15"/>
  <c r="V18" i="15" s="1"/>
  <c r="T18" i="15"/>
  <c r="W18" i="15" s="1"/>
  <c r="B23" i="15"/>
  <c r="D23" i="15"/>
  <c r="G23" i="15"/>
  <c r="H23" i="15" s="1"/>
  <c r="I23" i="15" s="1"/>
  <c r="K23" i="15"/>
  <c r="J23" i="15" s="1"/>
  <c r="N23" i="15"/>
  <c r="O23" i="15" s="1"/>
  <c r="P23" i="15"/>
  <c r="R23" i="15"/>
  <c r="S23" i="15"/>
  <c r="V23" i="15" s="1"/>
  <c r="T23" i="15"/>
  <c r="W23" i="15" s="1"/>
  <c r="U23" i="15"/>
  <c r="X23" i="15" s="1"/>
  <c r="B24" i="15"/>
  <c r="D24" i="15"/>
  <c r="G24" i="15"/>
  <c r="F24" i="15" s="1"/>
  <c r="J24" i="15"/>
  <c r="K24" i="15"/>
  <c r="L24" i="15"/>
  <c r="N24" i="15"/>
  <c r="M24" i="15" s="1"/>
  <c r="P24" i="15"/>
  <c r="S24" i="15" s="1"/>
  <c r="V24" i="15" s="1"/>
  <c r="R24" i="15"/>
  <c r="U24" i="15" s="1"/>
  <c r="X24" i="15" s="1"/>
  <c r="T24" i="15"/>
  <c r="W24" i="15"/>
  <c r="B6" i="14"/>
  <c r="D6" i="14"/>
  <c r="G6" i="14"/>
  <c r="E6" i="14" s="1"/>
  <c r="K6" i="14"/>
  <c r="L6" i="14" s="1"/>
  <c r="N6" i="14"/>
  <c r="M6" i="14" s="1"/>
  <c r="O6" i="14"/>
  <c r="P6" i="14"/>
  <c r="S6" i="14" s="1"/>
  <c r="V6" i="14" s="1"/>
  <c r="R6" i="14"/>
  <c r="U6" i="14" s="1"/>
  <c r="X6" i="14" s="1"/>
  <c r="T6" i="14"/>
  <c r="W6" i="14"/>
  <c r="B11" i="14"/>
  <c r="D11" i="14"/>
  <c r="G11" i="14"/>
  <c r="F11" i="14" s="1"/>
  <c r="H11" i="14"/>
  <c r="I11" i="14" s="1"/>
  <c r="K11" i="14"/>
  <c r="L11" i="14" s="1"/>
  <c r="N11" i="14"/>
  <c r="O11" i="14" s="1"/>
  <c r="P11" i="14"/>
  <c r="S11" i="14" s="1"/>
  <c r="V11" i="14" s="1"/>
  <c r="R11" i="14"/>
  <c r="U11" i="14" s="1"/>
  <c r="X11" i="14" s="1"/>
  <c r="T11" i="14"/>
  <c r="W11" i="14" s="1"/>
  <c r="B12" i="14"/>
  <c r="D12" i="14"/>
  <c r="G12" i="14"/>
  <c r="F12" i="14" s="1"/>
  <c r="K12" i="14"/>
  <c r="J12" i="14" s="1"/>
  <c r="L12" i="14"/>
  <c r="N12" i="14"/>
  <c r="M12" i="14" s="1"/>
  <c r="P12" i="14"/>
  <c r="S12" i="14" s="1"/>
  <c r="V12" i="14" s="1"/>
  <c r="R12" i="14"/>
  <c r="U12" i="14" s="1"/>
  <c r="X12" i="14" s="1"/>
  <c r="T12" i="14"/>
  <c r="W12" i="14" s="1"/>
  <c r="B13" i="14"/>
  <c r="D13" i="14"/>
  <c r="G13" i="14"/>
  <c r="F13" i="14" s="1"/>
  <c r="H13" i="14"/>
  <c r="I13" i="14" s="1"/>
  <c r="J13" i="14"/>
  <c r="K13" i="14"/>
  <c r="L13" i="14"/>
  <c r="N13" i="14"/>
  <c r="M13" i="14" s="1"/>
  <c r="O13" i="14"/>
  <c r="P13" i="14"/>
  <c r="S13" i="14" s="1"/>
  <c r="V13" i="14" s="1"/>
  <c r="R13" i="14"/>
  <c r="U13" i="14" s="1"/>
  <c r="X13" i="14" s="1"/>
  <c r="T13" i="14"/>
  <c r="W13" i="14"/>
  <c r="B14" i="14"/>
  <c r="D14" i="14"/>
  <c r="G14" i="14"/>
  <c r="H14" i="14" s="1"/>
  <c r="I14" i="14" s="1"/>
  <c r="K14" i="14"/>
  <c r="L14" i="14" s="1"/>
  <c r="M14" i="14"/>
  <c r="N14" i="14"/>
  <c r="O14" i="14"/>
  <c r="P14" i="14"/>
  <c r="R14" i="14"/>
  <c r="U14" i="14" s="1"/>
  <c r="X14" i="14" s="1"/>
  <c r="S14" i="14"/>
  <c r="V14" i="14" s="1"/>
  <c r="T14" i="14"/>
  <c r="W14" i="14" s="1"/>
  <c r="B15" i="14"/>
  <c r="D15" i="14"/>
  <c r="G15" i="14"/>
  <c r="H15" i="14" s="1"/>
  <c r="I15" i="14" s="1"/>
  <c r="K15" i="14"/>
  <c r="J15" i="14" s="1"/>
  <c r="L15" i="14"/>
  <c r="N15" i="14"/>
  <c r="O15" i="14" s="1"/>
  <c r="P15" i="14"/>
  <c r="S15" i="14" s="1"/>
  <c r="V15" i="14" s="1"/>
  <c r="R15" i="14"/>
  <c r="U15" i="14" s="1"/>
  <c r="X15" i="14" s="1"/>
  <c r="T15" i="14"/>
  <c r="W15" i="14" s="1"/>
  <c r="B16" i="14"/>
  <c r="D16" i="14"/>
  <c r="G16" i="14"/>
  <c r="E16" i="14" s="1"/>
  <c r="J16" i="14"/>
  <c r="K16" i="14"/>
  <c r="L16" i="14" s="1"/>
  <c r="M16" i="14"/>
  <c r="N16" i="14"/>
  <c r="O16" i="14"/>
  <c r="P16" i="14"/>
  <c r="S16" i="14" s="1"/>
  <c r="V16" i="14" s="1"/>
  <c r="R16" i="14"/>
  <c r="U16" i="14" s="1"/>
  <c r="X16" i="14" s="1"/>
  <c r="T16" i="14"/>
  <c r="W16" i="14" s="1"/>
  <c r="B17" i="14"/>
  <c r="D17" i="14"/>
  <c r="G17" i="14"/>
  <c r="H17" i="14" s="1"/>
  <c r="I17" i="14" s="1"/>
  <c r="K17" i="14"/>
  <c r="J17" i="14" s="1"/>
  <c r="N17" i="14"/>
  <c r="O17" i="14" s="1"/>
  <c r="P17" i="14"/>
  <c r="S17" i="14" s="1"/>
  <c r="V17" i="14" s="1"/>
  <c r="R17" i="14"/>
  <c r="T17" i="14"/>
  <c r="W17" i="14" s="1"/>
  <c r="U17" i="14"/>
  <c r="X17" i="14" s="1"/>
  <c r="B18" i="14"/>
  <c r="D18" i="14"/>
  <c r="G18" i="14"/>
  <c r="E18" i="14" s="1"/>
  <c r="K18" i="14"/>
  <c r="L18" i="14" s="1"/>
  <c r="N18" i="14"/>
  <c r="M18" i="14" s="1"/>
  <c r="O18" i="14"/>
  <c r="P18" i="14"/>
  <c r="S18" i="14" s="1"/>
  <c r="V18" i="14" s="1"/>
  <c r="R18" i="14"/>
  <c r="U18" i="14" s="1"/>
  <c r="X18" i="14" s="1"/>
  <c r="T18" i="14"/>
  <c r="W18" i="14"/>
  <c r="B23" i="14"/>
  <c r="D23" i="14"/>
  <c r="G23" i="14"/>
  <c r="E23" i="14" s="1"/>
  <c r="H23" i="14"/>
  <c r="I23" i="14" s="1"/>
  <c r="J23" i="14"/>
  <c r="K23" i="14"/>
  <c r="L23" i="14" s="1"/>
  <c r="N23" i="14"/>
  <c r="O23" i="14" s="1"/>
  <c r="P23" i="14"/>
  <c r="S23" i="14" s="1"/>
  <c r="V23" i="14" s="1"/>
  <c r="R23" i="14"/>
  <c r="U23" i="14" s="1"/>
  <c r="X23" i="14" s="1"/>
  <c r="T23" i="14"/>
  <c r="W23" i="14" s="1"/>
  <c r="B24" i="14"/>
  <c r="D24" i="14"/>
  <c r="G24" i="14"/>
  <c r="F24" i="14" s="1"/>
  <c r="K24" i="14"/>
  <c r="J24" i="14" s="1"/>
  <c r="M24" i="14"/>
  <c r="N24" i="14"/>
  <c r="O24" i="14" s="1"/>
  <c r="P24" i="14"/>
  <c r="S24" i="14" s="1"/>
  <c r="V24" i="14" s="1"/>
  <c r="R24" i="14"/>
  <c r="T24" i="14"/>
  <c r="W24" i="14" s="1"/>
  <c r="U24" i="14"/>
  <c r="X24" i="14" s="1"/>
  <c r="L24" i="14" l="1"/>
  <c r="F17" i="14"/>
  <c r="E14" i="14"/>
  <c r="O12" i="14"/>
  <c r="H24" i="15"/>
  <c r="I24" i="15" s="1"/>
  <c r="M17" i="15"/>
  <c r="K19" i="18"/>
  <c r="N19" i="18" s="1"/>
  <c r="L14" i="15"/>
  <c r="K16" i="17"/>
  <c r="N16" i="17" s="1"/>
  <c r="F11" i="15"/>
  <c r="E12" i="14"/>
  <c r="F14" i="15"/>
  <c r="E11" i="15"/>
  <c r="F15" i="14"/>
  <c r="J18" i="15"/>
  <c r="K19" i="17"/>
  <c r="N19" i="17" s="1"/>
  <c r="E24" i="14"/>
  <c r="E15" i="14"/>
  <c r="J6" i="14"/>
  <c r="H18" i="15"/>
  <c r="I18" i="15" s="1"/>
  <c r="O15" i="15"/>
  <c r="K16" i="16"/>
  <c r="N16" i="16" s="1"/>
  <c r="K25" i="18"/>
  <c r="N25" i="18" s="1"/>
  <c r="K22" i="17"/>
  <c r="N22" i="17" s="1"/>
  <c r="E17" i="14"/>
  <c r="J15" i="15"/>
  <c r="E24" i="15"/>
  <c r="H16" i="14"/>
  <c r="I16" i="14" s="1"/>
  <c r="M23" i="15"/>
  <c r="M17" i="14"/>
  <c r="J11" i="14"/>
  <c r="J6" i="15"/>
  <c r="F23" i="14"/>
  <c r="L17" i="14"/>
  <c r="F23" i="15"/>
  <c r="M11" i="15"/>
  <c r="E23" i="15"/>
  <c r="H13" i="15"/>
  <c r="I13" i="15" s="1"/>
  <c r="O24" i="15"/>
  <c r="L23" i="15"/>
  <c r="F17" i="15"/>
  <c r="H15" i="15"/>
  <c r="I15" i="15" s="1"/>
  <c r="M14" i="15"/>
  <c r="E14" i="15"/>
  <c r="J13" i="15"/>
  <c r="O12" i="15"/>
  <c r="L11" i="15"/>
  <c r="E17" i="15"/>
  <c r="F15" i="15"/>
  <c r="F18" i="15"/>
  <c r="F6" i="15"/>
  <c r="F13" i="15"/>
  <c r="H24" i="14"/>
  <c r="I24" i="14" s="1"/>
  <c r="M23" i="14"/>
  <c r="J18" i="14"/>
  <c r="F14" i="14"/>
  <c r="H12" i="14"/>
  <c r="I12" i="14" s="1"/>
  <c r="M11" i="14"/>
  <c r="E11" i="14"/>
  <c r="F18" i="14"/>
  <c r="M15" i="14"/>
  <c r="J14" i="14"/>
  <c r="F6" i="14"/>
  <c r="H18" i="14"/>
  <c r="I18" i="14" s="1"/>
  <c r="H6" i="14"/>
  <c r="I6" i="14" s="1"/>
  <c r="F16" i="14"/>
  <c r="E13" i="14"/>
  <c r="G18" i="8" l="1"/>
  <c r="E18" i="8" s="1"/>
  <c r="B6" i="8" l="1"/>
  <c r="D6" i="8"/>
  <c r="B11" i="8"/>
  <c r="B12" i="8"/>
  <c r="B13" i="8"/>
  <c r="B14" i="8"/>
  <c r="B15" i="8"/>
  <c r="B16" i="8"/>
  <c r="B17" i="8"/>
  <c r="B18" i="8"/>
  <c r="B23" i="8"/>
  <c r="B24" i="8"/>
  <c r="D11" i="8"/>
  <c r="D12" i="8"/>
  <c r="D13" i="8"/>
  <c r="D14" i="8"/>
  <c r="D15" i="8"/>
  <c r="D16" i="8"/>
  <c r="D17" i="8"/>
  <c r="D18" i="8"/>
  <c r="R24" i="8"/>
  <c r="R23" i="8"/>
  <c r="P24" i="8"/>
  <c r="P23" i="8"/>
  <c r="U13" i="8"/>
  <c r="U12" i="8"/>
  <c r="U11" i="8"/>
  <c r="R18" i="8"/>
  <c r="U18" i="8" s="1"/>
  <c r="R17" i="8"/>
  <c r="U17" i="8" s="1"/>
  <c r="R16" i="8"/>
  <c r="U16" i="8" s="1"/>
  <c r="R15" i="8"/>
  <c r="U15" i="8" s="1"/>
  <c r="R14" i="8"/>
  <c r="U14" i="8" s="1"/>
  <c r="R13" i="8"/>
  <c r="R12" i="8"/>
  <c r="R11" i="8"/>
  <c r="R6" i="8"/>
  <c r="P18" i="8"/>
  <c r="P17" i="8"/>
  <c r="P16" i="8"/>
  <c r="P15" i="8"/>
  <c r="P14" i="8"/>
  <c r="P13" i="8"/>
  <c r="P12" i="8"/>
  <c r="P11" i="8"/>
  <c r="P6" i="8"/>
  <c r="S24" i="8" l="1"/>
  <c r="V24" i="8" s="1"/>
  <c r="S23" i="8"/>
  <c r="V23" i="8" s="1"/>
  <c r="U24" i="8"/>
  <c r="X24" i="8" s="1"/>
  <c r="U23" i="8"/>
  <c r="X23" i="8" s="1"/>
  <c r="X12" i="8"/>
  <c r="X13" i="8"/>
  <c r="X14" i="8"/>
  <c r="X15" i="8"/>
  <c r="X16" i="8"/>
  <c r="X17" i="8"/>
  <c r="X18" i="8"/>
  <c r="S12" i="8"/>
  <c r="V12" i="8" s="1"/>
  <c r="S13" i="8"/>
  <c r="V13" i="8" s="1"/>
  <c r="S14" i="8"/>
  <c r="V14" i="8" s="1"/>
  <c r="S15" i="8"/>
  <c r="V15" i="8" s="1"/>
  <c r="S16" i="8"/>
  <c r="V16" i="8" s="1"/>
  <c r="S17" i="8"/>
  <c r="V17" i="8" s="1"/>
  <c r="S18" i="8"/>
  <c r="V18" i="8" s="1"/>
  <c r="S11" i="8"/>
  <c r="V11" i="8" s="1"/>
  <c r="X11" i="8"/>
  <c r="S6" i="8"/>
  <c r="V6" i="8" s="1"/>
  <c r="U6" i="8"/>
  <c r="X6" i="8" s="1"/>
  <c r="D50" i="8"/>
  <c r="D49" i="8"/>
  <c r="D38" i="8"/>
  <c r="D39" i="8"/>
  <c r="D40" i="8"/>
  <c r="D41" i="8"/>
  <c r="D42" i="8"/>
  <c r="D43" i="8"/>
  <c r="D44" i="8"/>
  <c r="D37" i="8"/>
  <c r="D32" i="8"/>
  <c r="D24" i="8"/>
  <c r="D23" i="8"/>
  <c r="E34" i="1" l="1"/>
  <c r="Q44" i="8"/>
  <c r="B44" i="8"/>
  <c r="E44" i="8"/>
  <c r="G44" i="8"/>
  <c r="P44" i="8"/>
  <c r="R44" i="8"/>
  <c r="S44" i="8"/>
  <c r="U44" i="8"/>
  <c r="V44" i="8"/>
  <c r="X44" i="8"/>
  <c r="K18" i="8"/>
  <c r="K44" i="8" s="1"/>
  <c r="N18" i="8"/>
  <c r="T18" i="8"/>
  <c r="W18" i="8" s="1"/>
  <c r="W44" i="8" s="1"/>
  <c r="C35" i="1"/>
  <c r="D35" i="1"/>
  <c r="E35" i="1"/>
  <c r="B35" i="1"/>
  <c r="C34" i="1"/>
  <c r="D34" i="1"/>
  <c r="B34" i="1"/>
  <c r="T44" i="8" l="1"/>
  <c r="D36" i="1"/>
  <c r="B36" i="1"/>
  <c r="E36" i="1"/>
  <c r="M18" i="8"/>
  <c r="M44" i="8" s="1"/>
  <c r="O18" i="8"/>
  <c r="O44" i="8" s="1"/>
  <c r="L18" i="8"/>
  <c r="L44" i="8" s="1"/>
  <c r="J18" i="8"/>
  <c r="J44" i="8" s="1"/>
  <c r="N44" i="8"/>
  <c r="C36" i="1"/>
  <c r="H18" i="8"/>
  <c r="F18" i="8"/>
  <c r="F44" i="8" s="1"/>
  <c r="I18" i="8" l="1"/>
  <c r="I44" i="8" s="1"/>
  <c r="H44" i="8"/>
  <c r="P32" i="8" l="1"/>
  <c r="K24" i="8"/>
  <c r="K23" i="8"/>
  <c r="K17" i="8"/>
  <c r="K16" i="8"/>
  <c r="K15" i="8"/>
  <c r="K14" i="8"/>
  <c r="K13" i="8"/>
  <c r="K12" i="8"/>
  <c r="K11" i="8"/>
  <c r="K6" i="8"/>
  <c r="G12" i="8"/>
  <c r="G38" i="8" s="1"/>
  <c r="Q50" i="8"/>
  <c r="B50" i="8"/>
  <c r="Q49" i="8"/>
  <c r="B49" i="8"/>
  <c r="Q43" i="8"/>
  <c r="B43" i="8"/>
  <c r="Q42" i="8"/>
  <c r="B42" i="8"/>
  <c r="Q41" i="8"/>
  <c r="B41" i="8"/>
  <c r="Q40" i="8"/>
  <c r="B40" i="8"/>
  <c r="Q39" i="8"/>
  <c r="B39" i="8"/>
  <c r="Q38" i="8"/>
  <c r="B38" i="8"/>
  <c r="Q37" i="8"/>
  <c r="B37" i="8"/>
  <c r="Q32" i="8"/>
  <c r="B32" i="8"/>
  <c r="T24" i="8"/>
  <c r="R50" i="8"/>
  <c r="P50" i="8"/>
  <c r="N24" i="8"/>
  <c r="G24" i="8"/>
  <c r="F24" i="8" s="1"/>
  <c r="F50" i="8" s="1"/>
  <c r="T23" i="8"/>
  <c r="R49" i="8"/>
  <c r="P49" i="8"/>
  <c r="N23" i="8"/>
  <c r="G23" i="8"/>
  <c r="E23" i="8" s="1"/>
  <c r="E49" i="8" s="1"/>
  <c r="T17" i="8"/>
  <c r="R43" i="8"/>
  <c r="P43" i="8"/>
  <c r="N17" i="8"/>
  <c r="G17" i="8"/>
  <c r="E17" i="8" s="1"/>
  <c r="E43" i="8" s="1"/>
  <c r="T16" i="8"/>
  <c r="R42" i="8"/>
  <c r="P42" i="8"/>
  <c r="N16" i="8"/>
  <c r="G16" i="8"/>
  <c r="G42" i="8" s="1"/>
  <c r="T15" i="8"/>
  <c r="W15" i="8" s="1"/>
  <c r="R41" i="8"/>
  <c r="P41" i="8"/>
  <c r="N15" i="8"/>
  <c r="G15" i="8"/>
  <c r="E15" i="8" s="1"/>
  <c r="E41" i="8" s="1"/>
  <c r="T14" i="8"/>
  <c r="R40" i="8"/>
  <c r="P40" i="8"/>
  <c r="N14" i="8"/>
  <c r="G14" i="8"/>
  <c r="H14" i="8" s="1"/>
  <c r="I14" i="8" s="1"/>
  <c r="T13" i="8"/>
  <c r="R39" i="8"/>
  <c r="P39" i="8"/>
  <c r="N13" i="8"/>
  <c r="G13" i="8"/>
  <c r="F13" i="8" s="1"/>
  <c r="F39" i="8" s="1"/>
  <c r="T12" i="8"/>
  <c r="W12" i="8" s="1"/>
  <c r="R38" i="8"/>
  <c r="P38" i="8"/>
  <c r="N12" i="8"/>
  <c r="T11" i="8"/>
  <c r="R37" i="8"/>
  <c r="P37" i="8"/>
  <c r="N11" i="8"/>
  <c r="G11" i="8"/>
  <c r="E11" i="8" s="1"/>
  <c r="E37" i="8" s="1"/>
  <c r="K37" i="8"/>
  <c r="T6" i="8"/>
  <c r="W6" i="8" s="1"/>
  <c r="R32" i="8"/>
  <c r="N6" i="8"/>
  <c r="G6" i="8"/>
  <c r="E6" i="8" s="1"/>
  <c r="E32" i="8" s="1"/>
  <c r="T40" i="8" l="1"/>
  <c r="W14" i="8"/>
  <c r="N37" i="8"/>
  <c r="M11" i="8"/>
  <c r="O11" i="8"/>
  <c r="T49" i="8"/>
  <c r="W23" i="8"/>
  <c r="S42" i="8"/>
  <c r="W16" i="8"/>
  <c r="K42" i="8"/>
  <c r="J16" i="8"/>
  <c r="J42" i="8" s="1"/>
  <c r="L16" i="8"/>
  <c r="L42" i="8" s="1"/>
  <c r="S37" i="8"/>
  <c r="W11" i="8"/>
  <c r="M12" i="8"/>
  <c r="M38" i="8" s="1"/>
  <c r="O12" i="8"/>
  <c r="O38" i="8" s="1"/>
  <c r="J38" i="8"/>
  <c r="J12" i="8"/>
  <c r="L12" i="8"/>
  <c r="L38" i="8" s="1"/>
  <c r="J14" i="8"/>
  <c r="L14" i="8"/>
  <c r="L40" i="8" s="1"/>
  <c r="K43" i="8"/>
  <c r="J17" i="8"/>
  <c r="L17" i="8"/>
  <c r="S50" i="8"/>
  <c r="W24" i="8"/>
  <c r="J11" i="8"/>
  <c r="J37" i="8" s="1"/>
  <c r="L11" i="8"/>
  <c r="L37" i="8" s="1"/>
  <c r="M13" i="8"/>
  <c r="O13" i="8"/>
  <c r="O39" i="8" s="1"/>
  <c r="T43" i="8"/>
  <c r="W17" i="8"/>
  <c r="K49" i="8"/>
  <c r="J23" i="8"/>
  <c r="J49" i="8" s="1"/>
  <c r="L23" i="8"/>
  <c r="L49" i="8" s="1"/>
  <c r="N41" i="8"/>
  <c r="M15" i="8"/>
  <c r="O15" i="8"/>
  <c r="J6" i="8"/>
  <c r="J32" i="8" s="1"/>
  <c r="L6" i="8"/>
  <c r="L32" i="8" s="1"/>
  <c r="J13" i="8"/>
  <c r="L13" i="8"/>
  <c r="L39" i="8" s="1"/>
  <c r="K50" i="8"/>
  <c r="J24" i="8"/>
  <c r="J50" i="8" s="1"/>
  <c r="L24" i="8"/>
  <c r="O17" i="8"/>
  <c r="O43" i="8" s="1"/>
  <c r="M17" i="8"/>
  <c r="M43" i="8" s="1"/>
  <c r="J15" i="8"/>
  <c r="J41" i="8" s="1"/>
  <c r="L15" i="8"/>
  <c r="L41" i="8" s="1"/>
  <c r="N40" i="8"/>
  <c r="M14" i="8"/>
  <c r="O14" i="8"/>
  <c r="O40" i="8" s="1"/>
  <c r="N49" i="8"/>
  <c r="O23" i="8"/>
  <c r="M23" i="8"/>
  <c r="N50" i="8"/>
  <c r="O24" i="8"/>
  <c r="O50" i="8" s="1"/>
  <c r="M24" i="8"/>
  <c r="N42" i="8"/>
  <c r="M16" i="8"/>
  <c r="M42" i="8" s="1"/>
  <c r="O16" i="8"/>
  <c r="O42" i="8" s="1"/>
  <c r="T39" i="8"/>
  <c r="W13" i="8"/>
  <c r="N32" i="8"/>
  <c r="O6" i="8"/>
  <c r="M6" i="8"/>
  <c r="M32" i="8" s="1"/>
  <c r="J40" i="8"/>
  <c r="K41" i="8"/>
  <c r="J39" i="8"/>
  <c r="M41" i="8"/>
  <c r="J43" i="8"/>
  <c r="M49" i="8"/>
  <c r="S32" i="8"/>
  <c r="H11" i="8"/>
  <c r="F11" i="8"/>
  <c r="F37" i="8" s="1"/>
  <c r="E12" i="8"/>
  <c r="E38" i="8" s="1"/>
  <c r="E13" i="8"/>
  <c r="E39" i="8" s="1"/>
  <c r="S39" i="8"/>
  <c r="E14" i="8"/>
  <c r="E40" i="8" s="1"/>
  <c r="E16" i="8"/>
  <c r="E42" i="8" s="1"/>
  <c r="E24" i="8"/>
  <c r="E50" i="8" s="1"/>
  <c r="F14" i="8"/>
  <c r="F40" i="8" s="1"/>
  <c r="M50" i="8"/>
  <c r="H24" i="8"/>
  <c r="W37" i="8"/>
  <c r="M40" i="8"/>
  <c r="F15" i="8"/>
  <c r="F41" i="8" s="1"/>
  <c r="S43" i="8"/>
  <c r="F23" i="8"/>
  <c r="F49" i="8" s="1"/>
  <c r="G37" i="8"/>
  <c r="V43" i="8"/>
  <c r="G50" i="8"/>
  <c r="F12" i="8"/>
  <c r="F38" i="8" s="1"/>
  <c r="U50" i="8"/>
  <c r="K40" i="8"/>
  <c r="K32" i="8"/>
  <c r="G40" i="8"/>
  <c r="G41" i="8"/>
  <c r="L50" i="8"/>
  <c r="U41" i="8"/>
  <c r="K39" i="8"/>
  <c r="U37" i="8"/>
  <c r="H12" i="8"/>
  <c r="I12" i="8" s="1"/>
  <c r="O41" i="8"/>
  <c r="S49" i="8"/>
  <c r="N39" i="8"/>
  <c r="F6" i="8"/>
  <c r="F32" i="8" s="1"/>
  <c r="U40" i="8"/>
  <c r="M37" i="8"/>
  <c r="S40" i="8"/>
  <c r="S41" i="8"/>
  <c r="H16" i="8"/>
  <c r="X50" i="8"/>
  <c r="T38" i="8"/>
  <c r="T50" i="8"/>
  <c r="X41" i="8"/>
  <c r="W41" i="8"/>
  <c r="V41" i="8"/>
  <c r="V38" i="8"/>
  <c r="W38" i="8"/>
  <c r="X38" i="8"/>
  <c r="I40" i="8"/>
  <c r="H40" i="8"/>
  <c r="V32" i="8"/>
  <c r="X32" i="8"/>
  <c r="W32" i="8"/>
  <c r="L43" i="8"/>
  <c r="H23" i="8"/>
  <c r="H13" i="8"/>
  <c r="I13" i="8" s="1"/>
  <c r="H6" i="8"/>
  <c r="I6" i="8" s="1"/>
  <c r="U39" i="8"/>
  <c r="U32" i="8"/>
  <c r="O37" i="8"/>
  <c r="S38" i="8"/>
  <c r="M39" i="8"/>
  <c r="H15" i="8"/>
  <c r="I15" i="8" s="1"/>
  <c r="F17" i="8"/>
  <c r="F43" i="8" s="1"/>
  <c r="U49" i="8"/>
  <c r="G32" i="8"/>
  <c r="T37" i="8"/>
  <c r="N38" i="8"/>
  <c r="T41" i="8"/>
  <c r="G49" i="8"/>
  <c r="U42" i="8"/>
  <c r="K38" i="8"/>
  <c r="U38" i="8"/>
  <c r="H17" i="8"/>
  <c r="I17" i="8" s="1"/>
  <c r="T32" i="8"/>
  <c r="G39" i="8"/>
  <c r="G43" i="8"/>
  <c r="T42" i="8"/>
  <c r="N43" i="8"/>
  <c r="O32" i="8"/>
  <c r="F16" i="8"/>
  <c r="F42" i="8" s="1"/>
  <c r="U43" i="8"/>
  <c r="O49" i="8"/>
  <c r="I24" i="8" l="1"/>
  <c r="I50" i="8" s="1"/>
  <c r="H49" i="8"/>
  <c r="I23" i="8"/>
  <c r="I49" i="8" s="1"/>
  <c r="I16" i="8"/>
  <c r="I42" i="8" s="1"/>
  <c r="H37" i="8"/>
  <c r="I11" i="8"/>
  <c r="I37" i="8" s="1"/>
  <c r="H50" i="8"/>
  <c r="V37" i="8"/>
  <c r="H42" i="8"/>
  <c r="X43" i="8"/>
  <c r="X37" i="8"/>
  <c r="W43" i="8"/>
  <c r="W50" i="8"/>
  <c r="V50" i="8"/>
  <c r="X40" i="8"/>
  <c r="W40" i="8"/>
  <c r="V40" i="8"/>
  <c r="I38" i="8"/>
  <c r="H38" i="8"/>
  <c r="W42" i="8"/>
  <c r="X42" i="8"/>
  <c r="V42" i="8"/>
  <c r="H39" i="8"/>
  <c r="I39" i="8"/>
  <c r="X49" i="8"/>
  <c r="V49" i="8"/>
  <c r="W49" i="8"/>
  <c r="X39" i="8"/>
  <c r="V39" i="8"/>
  <c r="W39" i="8"/>
  <c r="H43" i="8"/>
  <c r="I43" i="8"/>
  <c r="I41" i="8"/>
  <c r="H41" i="8"/>
  <c r="H32" i="8"/>
  <c r="I32" i="8"/>
</calcChain>
</file>

<file path=xl/sharedStrings.xml><?xml version="1.0" encoding="utf-8"?>
<sst xmlns="http://schemas.openxmlformats.org/spreadsheetml/2006/main" count="1254" uniqueCount="273">
  <si>
    <t>Ethanol</t>
  </si>
  <si>
    <t>Biodiesel (100%)</t>
  </si>
  <si>
    <r>
      <t>kg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/mmBtu</t>
    </r>
  </si>
  <si>
    <t>mmBtu/gallon</t>
  </si>
  <si>
    <t>Biomass Fuels—Liquid</t>
  </si>
  <si>
    <t>Residual Fuel Oil No. 6</t>
  </si>
  <si>
    <t>Motor Gasoline</t>
  </si>
  <si>
    <t>Liquefied Petroleum Gases (LPG)</t>
  </si>
  <si>
    <t>Kerosene-Type Jet Fuel</t>
  </si>
  <si>
    <t>Distillate Fuel Oil No. 2 (Onroad Diesel)</t>
  </si>
  <si>
    <t>Aviation Gasoline</t>
  </si>
  <si>
    <t>Petroleum products</t>
  </si>
  <si>
    <t>Natural gas</t>
  </si>
  <si>
    <t>Factors verified against the Federal Register EPA; 40 CFR Part 98; e-CFR in January 29, 2020.</t>
  </si>
  <si>
    <t>https://www.epa.gov/climateleadership/center-corporate-climate-leadership-ghg-emission-factors-hub</t>
  </si>
  <si>
    <t>Emissions factors found on the EPA Center for Corporate Climate Leadership GHG Emissions Factor Hub website, updated in March, 2018.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</si>
  <si>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LNG:  The factor was developed based on the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factor for Natural Gas factor and LNG fuel density from GREET1_2017.xlsx Model, Argonne National Laboratory.  This represents a methodology change from previous versions. </t>
    </r>
  </si>
  <si>
    <t>https://www.ecfr.gov/cgi-bin/text-idx?SID=ae265d7d6f98ec86fcd8640b9793a3f6&amp;mc=true&amp;node=pt40.23.98&amp;rgn=div5#ap40.23.98_19.1</t>
  </si>
  <si>
    <t xml:space="preserve">Federal Register EPA; 40 CFR Part 98; e-CFR, June 13, 2017 (see link below). Table C-1, Table C-2, Table AA-1.  </t>
  </si>
  <si>
    <t>Emission Factors from 40 CFR Part 98, Tables C-1 and C-2</t>
  </si>
  <si>
    <t>Compressed Natural Gas (CNG) Weighted U.S. Average</t>
  </si>
  <si>
    <t>Units of Measures Conversions from 40 CFR Part 98, Tables A-2 to Subpart A</t>
  </si>
  <si>
    <t xml:space="preserve">To Convert from </t>
  </si>
  <si>
    <t>To</t>
  </si>
  <si>
    <t>Multiply by</t>
  </si>
  <si>
    <t>Kilograms (kg)</t>
  </si>
  <si>
    <t>Pounds (lbs)</t>
  </si>
  <si>
    <t>Metric Tons</t>
  </si>
  <si>
    <r>
      <t>4.53592 x 10</t>
    </r>
    <r>
      <rPr>
        <vertAlign val="superscript"/>
        <sz val="11"/>
        <color theme="1"/>
        <rFont val="Calibri"/>
        <family val="2"/>
        <scheme val="minor"/>
      </rPr>
      <t>-4</t>
    </r>
  </si>
  <si>
    <t>Short tons</t>
  </si>
  <si>
    <t>Btu</t>
  </si>
  <si>
    <t>MMBtu</t>
  </si>
  <si>
    <t>Barrels of Liquid Fuel (bbl)</t>
  </si>
  <si>
    <t>Gallons (liquid, US)</t>
  </si>
  <si>
    <t>Joules</t>
  </si>
  <si>
    <r>
      <t>9.47817 x 10</t>
    </r>
    <r>
      <rPr>
        <vertAlign val="superscript"/>
        <sz val="11"/>
        <color theme="1"/>
        <rFont val="Calibri"/>
        <family val="2"/>
        <scheme val="minor"/>
      </rPr>
      <t>-4</t>
    </r>
  </si>
  <si>
    <r>
      <t>1 x 10</t>
    </r>
    <r>
      <rPr>
        <vertAlign val="superscript"/>
        <sz val="11"/>
        <color theme="1"/>
        <rFont val="Calibri"/>
        <family val="2"/>
        <scheme val="minor"/>
      </rPr>
      <t>-6</t>
    </r>
  </si>
  <si>
    <t>Other</t>
  </si>
  <si>
    <t>kilo</t>
  </si>
  <si>
    <t>1,000</t>
  </si>
  <si>
    <t>mega</t>
  </si>
  <si>
    <t>1,000,000</t>
  </si>
  <si>
    <t>giga</t>
  </si>
  <si>
    <t>1,000,000,000</t>
  </si>
  <si>
    <t>tera</t>
  </si>
  <si>
    <t>1,000,000,000,000</t>
  </si>
  <si>
    <t>1 metric ton carbon</t>
  </si>
  <si>
    <r>
      <t>3.664 metric tons CO</t>
    </r>
    <r>
      <rPr>
        <vertAlign val="subscript"/>
        <sz val="12"/>
        <rFont val="Arial"/>
        <family val="2"/>
      </rPr>
      <t>2</t>
    </r>
  </si>
  <si>
    <t>MOBILE COMBUSTION CARBON DIOXIDE (CO2) CONVERSION TABLE</t>
  </si>
  <si>
    <t>lb CO2/
scf</t>
  </si>
  <si>
    <t>g CO2/
scf</t>
  </si>
  <si>
    <t>kg CO2/
scf</t>
  </si>
  <si>
    <t>lb CO2/
gallon</t>
  </si>
  <si>
    <t>g CO2/
gallon</t>
  </si>
  <si>
    <t>kg CO2/
gallon</t>
  </si>
  <si>
    <t>MT CO2/
scf</t>
  </si>
  <si>
    <t>MT CO2/
gallon</t>
  </si>
  <si>
    <t>MMT CO2/
scf</t>
  </si>
  <si>
    <t>MMT CO2/
gallon</t>
  </si>
  <si>
    <t>Btu/
gallon</t>
  </si>
  <si>
    <t>BBtu/
gallon</t>
  </si>
  <si>
    <r>
      <t>lb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</si>
  <si>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r>
      <t>lb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</si>
  <si>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r>
      <t xml:space="preserve">Compressed Natural Gas (CNG) </t>
    </r>
    <r>
      <rPr>
        <sz val="10"/>
        <rFont val="Calibri"/>
        <family val="2"/>
        <scheme val="minor"/>
      </rPr>
      <t>Weighted U.S. Average</t>
    </r>
  </si>
  <si>
    <r>
      <t>Liquified Natural Gas (LNG)</t>
    </r>
    <r>
      <rPr>
        <vertAlign val="superscript"/>
        <sz val="10"/>
        <rFont val="Calibri"/>
        <family val="2"/>
        <scheme val="minor"/>
      </rPr>
      <t>1</t>
    </r>
  </si>
  <si>
    <r>
      <t>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</si>
  <si>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r>
      <t>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</si>
  <si>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r>
      <t>kg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</si>
  <si>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r>
      <t>kg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</si>
  <si>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r>
      <t>MT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</si>
  <si>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t>MMBtu/
gallon</t>
  </si>
  <si>
    <r>
      <t>lb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</si>
  <si>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t>MMT CO2/
BBtu</t>
  </si>
  <si>
    <t>MMT CO2/
Btu</t>
  </si>
  <si>
    <r>
      <t>MT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</si>
  <si>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t>MOBILE COMBUSTION CARBON (C) CONVERSION TABLE</t>
  </si>
  <si>
    <t>g C/
gallon</t>
  </si>
  <si>
    <t>g C/
scf</t>
  </si>
  <si>
    <t>kg C/
gallon</t>
  </si>
  <si>
    <t>kg C/
scf</t>
  </si>
  <si>
    <t>MT C/
scf</t>
  </si>
  <si>
    <t>MT C/
gallon</t>
  </si>
  <si>
    <t>MMT C/
scf</t>
  </si>
  <si>
    <t>MMT C/
gallon</t>
  </si>
  <si>
    <t>MMT C/
Btu</t>
  </si>
  <si>
    <t>MMT C/
BBtu</t>
  </si>
  <si>
    <t>x</t>
  </si>
  <si>
    <t>C</t>
  </si>
  <si>
    <t>CO2</t>
  </si>
  <si>
    <t>=</t>
  </si>
  <si>
    <t>Emission Factor</t>
  </si>
  <si>
    <t>Heat Content (HHV )</t>
  </si>
  <si>
    <t>Gaseous Fuel</t>
  </si>
  <si>
    <t>mmBtu/scf</t>
  </si>
  <si>
    <t>Liquid Petroleum Fuel</t>
  </si>
  <si>
    <t>Liquid Biomass Fuel</t>
  </si>
  <si>
    <t>Conversion of CO2 's and C's</t>
  </si>
  <si>
    <t>English
lbs</t>
  </si>
  <si>
    <t>lb C/
scf</t>
  </si>
  <si>
    <t>lb C/
gallon</t>
  </si>
  <si>
    <t>Metric
g</t>
  </si>
  <si>
    <t>Metric
kg</t>
  </si>
  <si>
    <t>lb CH4/
scf</t>
  </si>
  <si>
    <t>g CH4/
scf</t>
  </si>
  <si>
    <t>kg CH4/
scf</t>
  </si>
  <si>
    <t>MT CH4/
scf</t>
  </si>
  <si>
    <t>MMT CH4/
scf</t>
  </si>
  <si>
    <t>MMT CH4/
Btu</t>
  </si>
  <si>
    <t>MMT CH4/
BBtu</t>
  </si>
  <si>
    <t>MMT CH4/
gallon</t>
  </si>
  <si>
    <t>MT CH4/
gallon</t>
  </si>
  <si>
    <t>kg CH4/
gallon</t>
  </si>
  <si>
    <t>g CH4/
gallon</t>
  </si>
  <si>
    <t>lb CH4/
gallon</t>
  </si>
  <si>
    <t>lb N2O/
scf</t>
  </si>
  <si>
    <t>kg N2O/
scf</t>
  </si>
  <si>
    <t>MT N2O/
scf</t>
  </si>
  <si>
    <t>MMT N2O/
scf</t>
  </si>
  <si>
    <t>lb N2O/
Btu</t>
  </si>
  <si>
    <t>lb N2O/
MMBtu</t>
  </si>
  <si>
    <t>lb N2O/
BBtu</t>
  </si>
  <si>
    <t>g N2O/
Btu</t>
  </si>
  <si>
    <t>g N2O/
MMBtu</t>
  </si>
  <si>
    <t>g N2O/
BBtu</t>
  </si>
  <si>
    <t>kg N2O/
Btu</t>
  </si>
  <si>
    <t>kg N2O/
MMBtu</t>
  </si>
  <si>
    <t>kg N2O/
BBtu</t>
  </si>
  <si>
    <t>MT N2O/
Btu</t>
  </si>
  <si>
    <t>MT N2O/
MMBtu</t>
  </si>
  <si>
    <t>MT N2O/
BBtu</t>
  </si>
  <si>
    <t>MMT N2O/
Btu</t>
  </si>
  <si>
    <t>MMT N2O/
MMBtu</t>
  </si>
  <si>
    <t>MMT N2O/
BBtu</t>
  </si>
  <si>
    <t>lb N2O/
gallon</t>
  </si>
  <si>
    <t>g N2O/
gallon</t>
  </si>
  <si>
    <t>kg N2O/
gallon</t>
  </si>
  <si>
    <t>MT N2O/
gallon</t>
  </si>
  <si>
    <t>MMT N2O/
gallon</t>
  </si>
  <si>
    <t>Heat Content (HHV)
British Thermal Units per Gallon</t>
  </si>
  <si>
    <t>Btu/
scf</t>
  </si>
  <si>
    <t>MMBtu/
scf</t>
  </si>
  <si>
    <t>BBtu/
scf</t>
  </si>
  <si>
    <t>kg CH4/mmBtu</t>
  </si>
  <si>
    <t>kg N2O/mmBtu</t>
  </si>
  <si>
    <t>MOBILE COMBUSTION EMISSIONS FACTORS BY FUEL</t>
  </si>
  <si>
    <r>
      <t>Typically, greenhouse gas emissions are reported in units of carbon dioxide equivalent (CO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e).  Gases are converted to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 by multiplying by their global warming potential (GWP).  The emission factors listed in this document have not been converted to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e.  To do so, multiply the emissions by the corresponding GWP listed in the table below.  </t>
    </r>
  </si>
  <si>
    <t>Gas</t>
  </si>
  <si>
    <t>100-Year GWP</t>
  </si>
  <si>
    <r>
      <t>CH</t>
    </r>
    <r>
      <rPr>
        <vertAlign val="subscript"/>
        <sz val="10"/>
        <rFont val="Arial"/>
        <family val="2"/>
      </rPr>
      <t>4</t>
    </r>
  </si>
  <si>
    <r>
      <t>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</si>
  <si>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Gasohol (E10)</t>
  </si>
  <si>
    <t>Other Liquid Blended Fuels</t>
  </si>
  <si>
    <t>Motor Gasoline (calculate out 90%)</t>
  </si>
  <si>
    <t>Ethanol (Calculate out 10%)</t>
  </si>
  <si>
    <t>https://www.ecfr.gov/cgi-bin/retrieveECFR?gp=1&amp;SID=9b04422c818bf3b9f284b452a19bc51a&amp;ty=HTML&amp;h=L&amp;mc=true&amp;n=pt40.23.98&amp;r=PART#ap40.23.98_19.1</t>
  </si>
  <si>
    <t xml:space="preserve">Federal Register EPA; 40 CFR Part 98; e-CFR, Jan. 1, 2014  (see link below). Table A-1, Global Warming Potentials.  </t>
  </si>
  <si>
    <t>Blended Fuels—Liquid</t>
  </si>
  <si>
    <t>Metric
[g,kg,Metric Tons (MT),Million Metric Tons (MMT)]</t>
  </si>
  <si>
    <t>[Btu, Million BTU (MMBtu), Billion Btu (BBtu)]</t>
  </si>
  <si>
    <t>Metric
Metric Ton (MT)</t>
  </si>
  <si>
    <t>Metric
Million Metric Ton (MMT)</t>
  </si>
  <si>
    <t>Mass Per Unit of Volume Measurements (scf)</t>
  </si>
  <si>
    <t>Mass Per Unit of Volume Measurements (Gallons)</t>
  </si>
  <si>
    <t>Mass Per Unit of Energy Measurements (Btu)</t>
  </si>
  <si>
    <t>Gram (g)</t>
  </si>
  <si>
    <t>Kilogram (kg)</t>
  </si>
  <si>
    <t>Metric Ton (MT)</t>
  </si>
  <si>
    <t>Million Metric Ton (MMT)</t>
  </si>
  <si>
    <t>.001</t>
  </si>
  <si>
    <t>.000001</t>
  </si>
  <si>
    <t>1.0</t>
  </si>
  <si>
    <t>Btu = British Thermal Unit</t>
  </si>
  <si>
    <t>MMBtu = Million British Thermal Units</t>
  </si>
  <si>
    <t>Bbtu = Billion British Thermal Units</t>
  </si>
  <si>
    <r>
      <t>lb C</t>
    </r>
    <r>
      <rPr>
        <sz val="10"/>
        <color theme="0"/>
        <rFont val="Calibri"/>
        <family val="2"/>
        <scheme val="minor"/>
      </rPr>
      <t>/
Btu</t>
    </r>
  </si>
  <si>
    <r>
      <t>lb C</t>
    </r>
    <r>
      <rPr>
        <sz val="10"/>
        <color theme="0"/>
        <rFont val="Calibri"/>
        <family val="2"/>
        <scheme val="minor"/>
      </rPr>
      <t>/
MMBtu</t>
    </r>
  </si>
  <si>
    <r>
      <t>lb C</t>
    </r>
    <r>
      <rPr>
        <sz val="10"/>
        <color theme="0"/>
        <rFont val="Calibri"/>
        <family val="2"/>
        <scheme val="minor"/>
      </rPr>
      <t>/
BBtu</t>
    </r>
  </si>
  <si>
    <r>
      <t>g C</t>
    </r>
    <r>
      <rPr>
        <sz val="10"/>
        <color theme="0"/>
        <rFont val="Calibri"/>
        <family val="2"/>
        <scheme val="minor"/>
      </rPr>
      <t>/
Btu</t>
    </r>
  </si>
  <si>
    <r>
      <t>g C</t>
    </r>
    <r>
      <rPr>
        <sz val="10"/>
        <color theme="0"/>
        <rFont val="Calibri"/>
        <family val="2"/>
        <scheme val="minor"/>
      </rPr>
      <t>/
BBtu</t>
    </r>
  </si>
  <si>
    <r>
      <t>kg C</t>
    </r>
    <r>
      <rPr>
        <sz val="10"/>
        <color theme="0"/>
        <rFont val="Calibri"/>
        <family val="2"/>
        <scheme val="minor"/>
      </rPr>
      <t>/
Btu</t>
    </r>
  </si>
  <si>
    <r>
      <t>kg C</t>
    </r>
    <r>
      <rPr>
        <sz val="10"/>
        <color theme="0"/>
        <rFont val="Calibri"/>
        <family val="2"/>
        <scheme val="minor"/>
      </rPr>
      <t>/
BBtu</t>
    </r>
  </si>
  <si>
    <r>
      <t>MT C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sz val="10"/>
        <color theme="0"/>
        <rFont val="Calibri"/>
        <family val="2"/>
        <scheme val="minor"/>
      </rPr>
      <t>/
Btu</t>
    </r>
  </si>
  <si>
    <r>
      <t>MT C</t>
    </r>
    <r>
      <rPr>
        <sz val="10"/>
        <color theme="0"/>
        <rFont val="Calibri"/>
        <family val="2"/>
        <scheme val="minor"/>
      </rPr>
      <t>/
BBtu</t>
    </r>
  </si>
  <si>
    <r>
      <t>MT C</t>
    </r>
    <r>
      <rPr>
        <sz val="10"/>
        <color theme="0"/>
        <rFont val="Calibri"/>
        <family val="2"/>
        <scheme val="minor"/>
      </rPr>
      <t>/
Btu</t>
    </r>
  </si>
  <si>
    <r>
      <t>MT C</t>
    </r>
    <r>
      <rPr>
        <sz val="10"/>
        <color theme="0"/>
        <rFont val="Calibri"/>
        <family val="2"/>
        <scheme val="minor"/>
      </rPr>
      <t>/
Bbtu</t>
    </r>
  </si>
  <si>
    <r>
      <t>Liquified Natural Gas (LNG)</t>
    </r>
    <r>
      <rPr>
        <vertAlign val="superscript"/>
        <sz val="10"/>
        <color theme="0"/>
        <rFont val="Calibri"/>
        <family val="2"/>
        <scheme val="minor"/>
      </rPr>
      <t>1</t>
    </r>
  </si>
  <si>
    <r>
      <t>kg CO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sz val="10"/>
        <color theme="0"/>
        <rFont val="Calibri"/>
        <family val="2"/>
        <scheme val="minor"/>
      </rPr>
      <t>/
Btu</t>
    </r>
  </si>
  <si>
    <r>
      <t>kg CO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sz val="10"/>
        <color theme="0"/>
        <rFont val="Calibri"/>
        <family val="2"/>
        <scheme val="minor"/>
      </rPr>
      <t>/
BBtu</t>
    </r>
  </si>
  <si>
    <r>
      <t xml:space="preserve">Compressed Natural Gas (CNG) </t>
    </r>
    <r>
      <rPr>
        <sz val="10"/>
        <color theme="0"/>
        <rFont val="Calibri"/>
        <family val="2"/>
        <scheme val="minor"/>
      </rPr>
      <t>Weighted U.S. Average</t>
    </r>
  </si>
  <si>
    <r>
      <t>Liquified Natural Gas (LNG)</t>
    </r>
    <r>
      <rPr>
        <vertAlign val="superscript"/>
        <sz val="11"/>
        <color theme="1"/>
        <rFont val="Calibri"/>
        <family val="2"/>
        <scheme val="minor"/>
      </rPr>
      <t>1</t>
    </r>
  </si>
  <si>
    <t>OTHER INFORMATION FOR GHG INVENTORIES</t>
  </si>
  <si>
    <r>
      <t>Gasohol (E10)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  Motor Gasoline (90%) + Ethanol (10%)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</si>
  <si>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Compiled by Maine Department of Environmental Protection, Mobile Sources Section, Feb. 10, 2020</t>
    </r>
  </si>
  <si>
    <r>
      <t>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</si>
  <si>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r>
      <t>g C</t>
    </r>
    <r>
      <rPr>
        <sz val="10"/>
        <color theme="0"/>
        <rFont val="Calibri"/>
        <family val="2"/>
        <scheme val="minor"/>
      </rPr>
      <t>/
MMBtu</t>
    </r>
  </si>
  <si>
    <r>
      <t>MT C</t>
    </r>
    <r>
      <rPr>
        <sz val="10"/>
        <color theme="0"/>
        <rFont val="Calibri"/>
        <family val="2"/>
        <scheme val="minor"/>
      </rPr>
      <t>/
MMBtu</t>
    </r>
  </si>
  <si>
    <r>
      <t>MMT C</t>
    </r>
    <r>
      <rPr>
        <sz val="10"/>
        <color theme="0"/>
        <rFont val="Calibri"/>
        <family val="2"/>
        <scheme val="minor"/>
      </rPr>
      <t>/
MMBtu</t>
    </r>
  </si>
  <si>
    <r>
      <t>MMT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</si>
  <si>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r>
      <t>MT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</si>
  <si>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t>Heat Content (HHV)
British Thermal Units per scf</t>
  </si>
  <si>
    <t>MMT CH4/
MMBtu</t>
  </si>
  <si>
    <t>MT CH4/
BBtu</t>
  </si>
  <si>
    <t>MT CH4/
MMBtu</t>
  </si>
  <si>
    <t>MT CH4/
Btu</t>
  </si>
  <si>
    <t>kg CH4/
BBtu</t>
  </si>
  <si>
    <t>kg CH4/
MMBtu</t>
  </si>
  <si>
    <t>kg CH4/
Btu</t>
  </si>
  <si>
    <t>g CH4/
BBtu</t>
  </si>
  <si>
    <t>g CH4/
MMBtu</t>
  </si>
  <si>
    <t>g CH4/
Btu</t>
  </si>
  <si>
    <t>lb CH4/
BBtu</t>
  </si>
  <si>
    <t>lb CH4/
MMBtu</t>
  </si>
  <si>
    <t>lb CH4/
Btu</t>
  </si>
  <si>
    <t>MOBILE COMBUSTION CARBON DIOXIDE (CH4) CONVERSION TABLE</t>
  </si>
  <si>
    <t>g N2O/
scf</t>
  </si>
  <si>
    <t>MOBILE COMBUSTION CARBON DIOXIDE (N2O) CONVERSION TABLE</t>
  </si>
  <si>
    <t>Enter Part 98 Factors here ---&gt;</t>
  </si>
  <si>
    <t>mmBtu</t>
  </si>
  <si>
    <t xml:space="preserve">kg CO2 </t>
  </si>
  <si>
    <t>gallon</t>
  </si>
  <si>
    <t xml:space="preserve"> </t>
  </si>
  <si>
    <t>The factors are used in the following equations for the conversions in the results column ---&gt;</t>
  </si>
  <si>
    <t>Results</t>
  </si>
  <si>
    <t>Expressed in Scientific Notation</t>
  </si>
  <si>
    <t>This is the Heat Content for the fuel listed in Part 98 so there are no conversion calculations here.</t>
  </si>
  <si>
    <t>BBtu</t>
  </si>
  <si>
    <r>
      <rPr>
        <strike/>
        <sz val="11"/>
        <rFont val="Calibri"/>
        <family val="2"/>
        <scheme val="minor"/>
      </rPr>
      <t xml:space="preserve">kg </t>
    </r>
    <r>
      <rPr>
        <sz val="11"/>
        <rFont val="Calibri"/>
        <family val="2"/>
        <scheme val="minor"/>
      </rPr>
      <t>CO2</t>
    </r>
  </si>
  <si>
    <t>lbs</t>
  </si>
  <si>
    <t>lbs CO2</t>
  </si>
  <si>
    <t>kg</t>
  </si>
  <si>
    <r>
      <rPr>
        <strike/>
        <sz val="11"/>
        <rFont val="Calibri"/>
        <family val="2"/>
        <scheme val="minor"/>
      </rPr>
      <t>kg</t>
    </r>
    <r>
      <rPr>
        <sz val="11"/>
        <rFont val="Calibri"/>
        <family val="2"/>
        <scheme val="minor"/>
      </rPr>
      <t xml:space="preserve"> CO2</t>
    </r>
  </si>
  <si>
    <t>g</t>
  </si>
  <si>
    <t>g CO2</t>
  </si>
  <si>
    <t>kg CO2</t>
  </si>
  <si>
    <t>MT</t>
  </si>
  <si>
    <t>MT CO2</t>
  </si>
  <si>
    <t>MMT</t>
  </si>
  <si>
    <t>MMT CO2</t>
  </si>
  <si>
    <t>mmBTu</t>
  </si>
  <si>
    <t>This is the emissions factor from Part 98 so there are no conversion calculations here.</t>
  </si>
  <si>
    <t>kg CH4</t>
  </si>
  <si>
    <r>
      <rPr>
        <strike/>
        <sz val="11"/>
        <rFont val="Calibri"/>
        <family val="2"/>
        <scheme val="minor"/>
      </rPr>
      <t xml:space="preserve">kg </t>
    </r>
    <r>
      <rPr>
        <sz val="11"/>
        <rFont val="Calibri"/>
        <family val="2"/>
        <scheme val="minor"/>
      </rPr>
      <t>CH4</t>
    </r>
  </si>
  <si>
    <t>lbs CH4</t>
  </si>
  <si>
    <r>
      <rPr>
        <strike/>
        <sz val="11"/>
        <rFont val="Calibri"/>
        <family val="2"/>
        <scheme val="minor"/>
      </rPr>
      <t>kg</t>
    </r>
    <r>
      <rPr>
        <sz val="11"/>
        <rFont val="Calibri"/>
        <family val="2"/>
        <scheme val="minor"/>
      </rPr>
      <t xml:space="preserve"> CH4</t>
    </r>
  </si>
  <si>
    <t>g CH4</t>
  </si>
  <si>
    <t>MT CH4</t>
  </si>
  <si>
    <t>MMT CH4</t>
  </si>
  <si>
    <t>kg N2O</t>
  </si>
  <si>
    <t>lbs N2O</t>
  </si>
  <si>
    <t>g N2O</t>
  </si>
  <si>
    <t>MT N2O</t>
  </si>
  <si>
    <t>MMT N2O</t>
  </si>
  <si>
    <t>02/02/2022 Compiled by Denise E. Cormier Maine Department of Environmental Protection</t>
  </si>
  <si>
    <t>Protection Agency's Federal Regulations for Greenhouse Gas Emissions Standards (Title 40 CFR, Part 98, Table C1 and C2).</t>
  </si>
  <si>
    <t xml:space="preserve">These factors were chosen to calculate greenhouse gas emissions where (Emissions = Activity x Emissions Factor). </t>
  </si>
  <si>
    <t>We provide the factors with all of the conversions for various units of measure typically used to estimate GHG emissions</t>
  </si>
  <si>
    <t xml:space="preserve">from vehicle activity data. </t>
  </si>
  <si>
    <t>These tables contain mobile greenhouse gas (GHG) emissions factors selected from the U.S. Environmental</t>
  </si>
  <si>
    <t xml:space="preserve">We provide factors for Carbon (C), Carbon Dioxide (CO2), Methane (CH4), and Nitrous Oxide (N2O) for several different fuel  </t>
  </si>
  <si>
    <t>sources (CNG, Aviation Gas, Onroad Diesel, Jet Fuel, LNG, LPG, Motor Gasoline, Residual Fue Oil, Biodiesel, and Ethanol) for</t>
  </si>
  <si>
    <t>Mass Per Units of Volume (standard cubic feet, gallons) and Mass Per Unit of Energy (British Thermal Units (BTU)) Measurements</t>
  </si>
  <si>
    <t>for English or Metric standards (pounds (lbs.), grams (g), kilo grams (kg), metric tons (MT), million metric tons (MMT)).</t>
  </si>
  <si>
    <t xml:space="preserve">Emissions Factors from Part 98 Table C1 and C2 are displayed on the Part 98 Table C-1, C-2 EF worksheet.  </t>
  </si>
  <si>
    <t>The calculations for CO2, CH4 and N2O are displayed in the calculation worksheets by enterning the heat content and emissions factor</t>
  </si>
  <si>
    <t>from the Part 98 worksheet into the yellow highlighted boxes in the top half of each spreadsheet.  The conversions</t>
  </si>
  <si>
    <t xml:space="preserve">are then displayed within the rows below.  Formulas are also included for transparency. </t>
  </si>
  <si>
    <t xml:space="preserve">These worksheets are password protected to protect the data from getting lost or changed by mistake.  </t>
  </si>
  <si>
    <t xml:space="preserve">If you need to use it in another fashion simply copy the contents of each worksheet into a blank worksheet.  </t>
  </si>
  <si>
    <t xml:space="preserve">This will allow you to use the data as you wish. </t>
  </si>
  <si>
    <t xml:space="preserve">The Conversion tables for each pollutant display all of the converted results.  You will find all of the units of measures </t>
  </si>
  <si>
    <t xml:space="preserve">displayed in the conversion tables for all of the emissions factors contained in Part 98 Tables C1 and C2. </t>
  </si>
  <si>
    <r>
      <t>kg CO</t>
    </r>
    <r>
      <rPr>
        <b/>
        <vertAlign val="subscript"/>
        <sz val="10"/>
        <color rgb="FF3E0000"/>
        <rFont val="Calibri"/>
        <family val="2"/>
        <scheme val="minor"/>
      </rPr>
      <t>2</t>
    </r>
    <r>
      <rPr>
        <b/>
        <sz val="10"/>
        <color rgb="FF3E0000"/>
        <rFont val="Calibri"/>
        <family val="2"/>
        <scheme val="minor"/>
      </rPr>
      <t>/
MMBtu</t>
    </r>
  </si>
  <si>
    <r>
      <t>kg C</t>
    </r>
    <r>
      <rPr>
        <b/>
        <sz val="10"/>
        <color rgb="FFCC4C4C"/>
        <rFont val="Calibri"/>
        <family val="2"/>
        <scheme val="minor"/>
      </rPr>
      <t>/
MMBtu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</si>
</sst>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(* #,##0.00_);_(* \(#,##0.00\);_(* &quot;-&quot;??_);_(@_)"/>
    <numFmt numFmtId="164" formatCode="0.00000"/>
    <numFmt numFmtId="165" formatCode="0.000"/>
    <numFmt numFmtId="166" formatCode="0.0000"/>
    <numFmt numFmtId="167" formatCode="0.0000000"/>
    <numFmt numFmtId="168" formatCode="0.00000000"/>
    <numFmt numFmtId="169" formatCode="0.000000000"/>
    <numFmt numFmtId="170" formatCode="0.00000000000"/>
    <numFmt numFmtId="171" formatCode="0.000000000000"/>
    <numFmt numFmtId="172" formatCode="0.00000000000000"/>
    <numFmt numFmtId="173" formatCode="0.000000"/>
    <numFmt numFmtId="174" formatCode="0.0000E+00"/>
    <numFmt numFmtId="175" formatCode="0.000000000000000"/>
    <numFmt numFmtId="176" formatCode="0.0"/>
    <numFmt numFmtId="177" formatCode="0.0000000000"/>
    <numFmt numFmtId="178" formatCode="0.0000000000000"/>
    <numFmt numFmtId="179" formatCode="_(* #,##0_);_(* \(#,##0\);_(* &quot;-&quot;??_);_(@_)"/>
    <numFmt numFmtId="180" formatCode="0.000000000000000000"/>
    <numFmt numFmtId="181" formatCode="0.000E+00"/>
    <numFmt numFmtId="182" formatCode="0.00000E+00"/>
    <numFmt numFmtId="183" formatCode="0.000000E+00"/>
    <numFmt numFmtId="184" formatCode="0.0000000000000000000"/>
    <numFmt numFmtId="185" formatCode="_(* #,##0.000000000000_);_(* \(#,##0.000000000000\);_(* &quot;-&quot;??_);_(@_)"/>
    <numFmt numFmtId="186" formatCode="0.00000000000000000000"/>
    <numFmt numFmtId="187" formatCode="0.0000000000000000"/>
    <numFmt numFmtId="188" formatCode="0.00000000000000000000000"/>
  </numFmts>
  <fonts count="7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bscript"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u/>
      <sz val="12"/>
      <name val="Arial"/>
      <family val="2"/>
    </font>
    <font>
      <vertAlign val="superscript"/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u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vertAlign val="subscript"/>
      <sz val="10"/>
      <color theme="0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sz val="12"/>
      <color theme="0"/>
      <name val="Calibri"/>
      <family val="2"/>
    </font>
    <font>
      <u/>
      <sz val="12"/>
      <color theme="0"/>
      <name val="Calibri"/>
      <family val="2"/>
    </font>
    <font>
      <vertAlign val="super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A20000"/>
      <name val="Calibri"/>
      <family val="2"/>
      <scheme val="minor"/>
    </font>
    <font>
      <b/>
      <u/>
      <sz val="12"/>
      <color rgb="FFA20000"/>
      <name val="Arial"/>
      <family val="2"/>
    </font>
    <font>
      <b/>
      <sz val="10"/>
      <color rgb="FF3E0000"/>
      <name val="Calibri"/>
      <family val="2"/>
    </font>
    <font>
      <b/>
      <vertAlign val="subscript"/>
      <sz val="10"/>
      <color rgb="FF3E0000"/>
      <name val="Calibri"/>
      <family val="2"/>
      <scheme val="minor"/>
    </font>
    <font>
      <b/>
      <sz val="10"/>
      <color rgb="FF3E0000"/>
      <name val="Calibri"/>
      <family val="2"/>
      <scheme val="minor"/>
    </font>
    <font>
      <b/>
      <sz val="10"/>
      <color rgb="FFA20000"/>
      <name val="Calibri"/>
      <family val="2"/>
      <scheme val="minor"/>
    </font>
    <font>
      <b/>
      <sz val="10"/>
      <color rgb="FF5B0000"/>
      <name val="Calibri"/>
      <family val="2"/>
    </font>
    <font>
      <b/>
      <sz val="10"/>
      <color rgb="FF4F0000"/>
      <name val="Calibri"/>
      <family val="2"/>
    </font>
    <font>
      <sz val="11"/>
      <color rgb="FFA20000"/>
      <name val="Calibri"/>
      <family val="2"/>
      <scheme val="minor"/>
    </font>
    <font>
      <b/>
      <sz val="11"/>
      <color rgb="FFA20000"/>
      <name val="Arial"/>
      <family val="2"/>
    </font>
    <font>
      <b/>
      <sz val="11"/>
      <color rgb="FF9A0000"/>
      <name val="Calibri"/>
      <family val="2"/>
      <scheme val="minor"/>
    </font>
    <font>
      <b/>
      <u/>
      <sz val="16"/>
      <color rgb="FF9A0000"/>
      <name val="Arial"/>
      <family val="2"/>
    </font>
    <font>
      <b/>
      <sz val="14"/>
      <color rgb="FF9A0000"/>
      <name val="Calibri"/>
      <family val="2"/>
      <scheme val="minor"/>
    </font>
    <font>
      <b/>
      <sz val="14"/>
      <color rgb="FF9A0000"/>
      <name val="Arial"/>
      <family val="2"/>
    </font>
    <font>
      <b/>
      <sz val="10"/>
      <color rgb="FFCC4C4C"/>
      <name val="Calibri"/>
      <family val="2"/>
    </font>
    <font>
      <b/>
      <sz val="10"/>
      <color rgb="FFCC4C4C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dashed">
        <color auto="1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43" fillId="0" borderId="0" applyFont="0" applyFill="0" applyBorder="0" applyAlignment="0" applyProtection="0"/>
  </cellStyleXfs>
  <cellXfs count="741">
    <xf numFmtId="0" fontId="0" fillId="0" borderId="0" xfId="0"/>
    <xf numFmtId="2" fontId="2" fillId="0" borderId="1" xfId="0" applyNumberFormat="1" applyFont="1" applyBorder="1"/>
    <xf numFmtId="0" fontId="2" fillId="0" borderId="1" xfId="0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0" fillId="0" borderId="1" xfId="0" applyBorder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right" vertical="top" wrapText="1"/>
    </xf>
    <xf numFmtId="165" fontId="26" fillId="0" borderId="0" xfId="0" applyNumberFormat="1" applyFont="1" applyAlignment="1">
      <alignment horizontal="right" wrapText="1"/>
    </xf>
    <xf numFmtId="2" fontId="19" fillId="0" borderId="0" xfId="0" applyNumberFormat="1" applyFont="1"/>
    <xf numFmtId="2" fontId="26" fillId="0" borderId="0" xfId="0" applyNumberFormat="1" applyFont="1" applyAlignment="1">
      <alignment horizontal="right" wrapText="1"/>
    </xf>
    <xf numFmtId="0" fontId="26" fillId="0" borderId="8" xfId="0" applyFont="1" applyBorder="1" applyAlignment="1">
      <alignment horizontal="right" wrapText="1"/>
    </xf>
    <xf numFmtId="164" fontId="19" fillId="0" borderId="8" xfId="0" applyNumberFormat="1" applyFont="1" applyBorder="1"/>
    <xf numFmtId="165" fontId="2" fillId="0" borderId="0" xfId="0" applyNumberFormat="1" applyFont="1" applyAlignment="1">
      <alignment horizontal="right" vertical="top" wrapText="1"/>
    </xf>
    <xf numFmtId="2" fontId="2" fillId="0" borderId="0" xfId="0" applyNumberFormat="1" applyFont="1" applyAlignment="1">
      <alignment horizontal="right" vertical="top" wrapText="1"/>
    </xf>
    <xf numFmtId="168" fontId="19" fillId="0" borderId="5" xfId="0" applyNumberFormat="1" applyFont="1" applyBorder="1"/>
    <xf numFmtId="169" fontId="19" fillId="0" borderId="5" xfId="0" applyNumberFormat="1" applyFont="1" applyBorder="1"/>
    <xf numFmtId="166" fontId="2" fillId="0" borderId="1" xfId="0" applyNumberFormat="1" applyFont="1" applyBorder="1" applyAlignment="1">
      <alignment horizontal="right" vertical="top" wrapText="1"/>
    </xf>
    <xf numFmtId="0" fontId="34" fillId="0" borderId="0" xfId="0" applyFont="1"/>
    <xf numFmtId="0" fontId="32" fillId="0" borderId="0" xfId="0" applyFont="1" applyAlignment="1">
      <alignment horizontal="left" wrapText="1"/>
    </xf>
    <xf numFmtId="0" fontId="32" fillId="0" borderId="0" xfId="0" applyFont="1"/>
    <xf numFmtId="0" fontId="35" fillId="0" borderId="23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179" fontId="32" fillId="0" borderId="26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179" fontId="32" fillId="0" borderId="28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2" fillId="0" borderId="0" xfId="0" applyFont="1" applyAlignment="1">
      <alignment vertical="top"/>
    </xf>
    <xf numFmtId="0" fontId="32" fillId="0" borderId="0" xfId="0" applyFont="1" applyAlignment="1">
      <alignment horizontal="left"/>
    </xf>
    <xf numFmtId="0" fontId="32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9" fillId="0" borderId="0" xfId="1" applyFont="1" applyFill="1" applyAlignment="1" applyProtection="1">
      <alignment vertical="top"/>
    </xf>
    <xf numFmtId="0" fontId="36" fillId="0" borderId="0" xfId="0" applyFont="1"/>
    <xf numFmtId="0" fontId="2" fillId="0" borderId="0" xfId="0" applyFont="1" applyAlignment="1">
      <alignment horizontal="right" vertical="top" wrapText="1"/>
    </xf>
    <xf numFmtId="0" fontId="8" fillId="0" borderId="0" xfId="1"/>
    <xf numFmtId="164" fontId="2" fillId="0" borderId="1" xfId="0" applyNumberFormat="1" applyFont="1" applyBorder="1" applyAlignment="1">
      <alignment horizontal="right" vertical="top" wrapText="1"/>
    </xf>
    <xf numFmtId="164" fontId="19" fillId="0" borderId="0" xfId="0" applyNumberFormat="1" applyFont="1"/>
    <xf numFmtId="0" fontId="37" fillId="0" borderId="0" xfId="0" applyFont="1"/>
    <xf numFmtId="0" fontId="17" fillId="0" borderId="0" xfId="0" applyFont="1"/>
    <xf numFmtId="0" fontId="0" fillId="0" borderId="0" xfId="0" applyAlignment="1">
      <alignment vertical="center"/>
    </xf>
    <xf numFmtId="0" fontId="17" fillId="0" borderId="1" xfId="0" applyFont="1" applyBorder="1"/>
    <xf numFmtId="173" fontId="19" fillId="0" borderId="5" xfId="0" applyNumberFormat="1" applyFont="1" applyBorder="1"/>
    <xf numFmtId="167" fontId="19" fillId="0" borderId="5" xfId="0" applyNumberFormat="1" applyFont="1" applyBorder="1"/>
    <xf numFmtId="0" fontId="18" fillId="4" borderId="33" xfId="0" applyFont="1" applyFill="1" applyBorder="1" applyAlignment="1">
      <alignment horizontal="right" wrapText="1"/>
    </xf>
    <xf numFmtId="0" fontId="10" fillId="4" borderId="33" xfId="0" applyFont="1" applyFill="1" applyBorder="1" applyAlignment="1">
      <alignment horizontal="right" wrapText="1"/>
    </xf>
    <xf numFmtId="168" fontId="19" fillId="0" borderId="5" xfId="0" applyNumberFormat="1" applyFont="1" applyBorder="1" applyAlignment="1">
      <alignment vertical="top"/>
    </xf>
    <xf numFmtId="0" fontId="18" fillId="6" borderId="33" xfId="0" applyFont="1" applyFill="1" applyBorder="1" applyAlignment="1">
      <alignment horizontal="right" wrapText="1"/>
    </xf>
    <xf numFmtId="0" fontId="10" fillId="6" borderId="33" xfId="0" applyFont="1" applyFill="1" applyBorder="1" applyAlignment="1">
      <alignment horizontal="right" wrapText="1"/>
    </xf>
    <xf numFmtId="177" fontId="19" fillId="0" borderId="5" xfId="0" applyNumberFormat="1" applyFont="1" applyBorder="1"/>
    <xf numFmtId="167" fontId="19" fillId="0" borderId="5" xfId="0" applyNumberFormat="1" applyFont="1" applyBorder="1" applyAlignment="1">
      <alignment vertical="top"/>
    </xf>
    <xf numFmtId="2" fontId="0" fillId="0" borderId="0" xfId="0" applyNumberFormat="1"/>
    <xf numFmtId="0" fontId="56" fillId="7" borderId="0" xfId="0" applyFont="1" applyFill="1"/>
    <xf numFmtId="0" fontId="0" fillId="0" borderId="72" xfId="0" applyBorder="1" applyAlignment="1">
      <alignment vertical="top"/>
    </xf>
    <xf numFmtId="2" fontId="0" fillId="0" borderId="72" xfId="0" applyNumberFormat="1" applyBorder="1" applyAlignment="1">
      <alignment vertical="top"/>
    </xf>
    <xf numFmtId="0" fontId="57" fillId="0" borderId="73" xfId="0" applyFont="1" applyBorder="1" applyAlignment="1">
      <alignment vertical="center"/>
    </xf>
    <xf numFmtId="0" fontId="57" fillId="0" borderId="73" xfId="0" applyFont="1" applyBorder="1"/>
    <xf numFmtId="0" fontId="1" fillId="0" borderId="73" xfId="0" applyFont="1" applyBorder="1" applyAlignment="1">
      <alignment vertical="center"/>
    </xf>
    <xf numFmtId="0" fontId="1" fillId="0" borderId="73" xfId="0" applyFont="1" applyBorder="1"/>
    <xf numFmtId="0" fontId="1" fillId="0" borderId="73" xfId="0" applyFont="1" applyBorder="1" applyAlignment="1">
      <alignment horizontal="right" wrapText="1"/>
    </xf>
    <xf numFmtId="0" fontId="0" fillId="8" borderId="0" xfId="0" applyFill="1"/>
    <xf numFmtId="0" fontId="0" fillId="8" borderId="0" xfId="0" applyFill="1" applyAlignment="1">
      <alignment vertical="center"/>
    </xf>
    <xf numFmtId="0" fontId="17" fillId="8" borderId="72" xfId="0" applyFont="1" applyFill="1" applyBorder="1"/>
    <xf numFmtId="0" fontId="58" fillId="8" borderId="72" xfId="0" applyFont="1" applyFill="1" applyBorder="1"/>
    <xf numFmtId="179" fontId="0" fillId="8" borderId="72" xfId="2" applyNumberFormat="1" applyFont="1" applyFill="1" applyBorder="1"/>
    <xf numFmtId="2" fontId="0" fillId="8" borderId="76" xfId="2" applyNumberFormat="1" applyFont="1" applyFill="1" applyBorder="1"/>
    <xf numFmtId="0" fontId="0" fillId="8" borderId="77" xfId="0" applyFill="1" applyBorder="1"/>
    <xf numFmtId="181" fontId="0" fillId="8" borderId="0" xfId="0" applyNumberFormat="1" applyFill="1" applyAlignment="1">
      <alignment horizontal="right"/>
    </xf>
    <xf numFmtId="0" fontId="17" fillId="8" borderId="0" xfId="0" applyFont="1" applyFill="1"/>
    <xf numFmtId="179" fontId="0" fillId="8" borderId="0" xfId="2" applyNumberFormat="1" applyFont="1" applyFill="1"/>
    <xf numFmtId="0" fontId="59" fillId="8" borderId="8" xfId="0" applyFont="1" applyFill="1" applyBorder="1"/>
    <xf numFmtId="2" fontId="0" fillId="8" borderId="78" xfId="0" applyNumberFormat="1" applyFill="1" applyBorder="1"/>
    <xf numFmtId="0" fontId="0" fillId="8" borderId="79" xfId="0" applyFill="1" applyBorder="1"/>
    <xf numFmtId="0" fontId="0" fillId="8" borderId="0" xfId="0" applyFill="1" applyAlignment="1">
      <alignment horizontal="right"/>
    </xf>
    <xf numFmtId="0" fontId="0" fillId="8" borderId="0" xfId="0" applyFill="1" applyAlignment="1">
      <alignment vertical="top"/>
    </xf>
    <xf numFmtId="0" fontId="37" fillId="9" borderId="0" xfId="0" applyFont="1" applyFill="1"/>
    <xf numFmtId="0" fontId="37" fillId="9" borderId="0" xfId="0" applyFont="1" applyFill="1" applyAlignment="1">
      <alignment vertical="center"/>
    </xf>
    <xf numFmtId="0" fontId="37" fillId="9" borderId="0" xfId="0" quotePrefix="1" applyFont="1" applyFill="1" applyAlignment="1">
      <alignment horizontal="center" vertical="center"/>
    </xf>
    <xf numFmtId="0" fontId="60" fillId="9" borderId="0" xfId="0" applyFont="1" applyFill="1"/>
    <xf numFmtId="0" fontId="37" fillId="9" borderId="0" xfId="0" applyFont="1" applyFill="1" applyAlignment="1">
      <alignment horizontal="center" vertical="center"/>
    </xf>
    <xf numFmtId="2" fontId="37" fillId="9" borderId="78" xfId="0" applyNumberFormat="1" applyFont="1" applyFill="1" applyBorder="1"/>
    <xf numFmtId="0" fontId="37" fillId="9" borderId="79" xfId="0" applyFont="1" applyFill="1" applyBorder="1"/>
    <xf numFmtId="0" fontId="37" fillId="9" borderId="0" xfId="0" applyFont="1" applyFill="1" applyAlignment="1">
      <alignment horizontal="right"/>
    </xf>
    <xf numFmtId="0" fontId="37" fillId="9" borderId="0" xfId="0" applyFont="1" applyFill="1" applyAlignment="1">
      <alignment vertical="top"/>
    </xf>
    <xf numFmtId="0" fontId="0" fillId="8" borderId="72" xfId="0" applyFill="1" applyBorder="1"/>
    <xf numFmtId="177" fontId="0" fillId="8" borderId="76" xfId="0" applyNumberFormat="1" applyFill="1" applyBorder="1"/>
    <xf numFmtId="0" fontId="17" fillId="9" borderId="72" xfId="0" applyFont="1" applyFill="1" applyBorder="1"/>
    <xf numFmtId="0" fontId="58" fillId="9" borderId="72" xfId="0" applyFont="1" applyFill="1" applyBorder="1"/>
    <xf numFmtId="0" fontId="0" fillId="9" borderId="72" xfId="0" applyFill="1" applyBorder="1"/>
    <xf numFmtId="168" fontId="0" fillId="9" borderId="76" xfId="0" applyNumberFormat="1" applyFill="1" applyBorder="1"/>
    <xf numFmtId="0" fontId="0" fillId="9" borderId="77" xfId="0" applyFill="1" applyBorder="1"/>
    <xf numFmtId="0" fontId="0" fillId="9" borderId="0" xfId="0" applyFill="1"/>
    <xf numFmtId="174" fontId="0" fillId="9" borderId="0" xfId="0" applyNumberFormat="1" applyFill="1" applyAlignment="1">
      <alignment horizontal="right"/>
    </xf>
    <xf numFmtId="0" fontId="17" fillId="9" borderId="0" xfId="0" applyFont="1" applyFill="1"/>
    <xf numFmtId="0" fontId="58" fillId="9" borderId="0" xfId="0" applyFont="1" applyFill="1"/>
    <xf numFmtId="0" fontId="59" fillId="9" borderId="0" xfId="0" applyFont="1" applyFill="1"/>
    <xf numFmtId="2" fontId="0" fillId="9" borderId="78" xfId="0" applyNumberFormat="1" applyFill="1" applyBorder="1"/>
    <xf numFmtId="0" fontId="0" fillId="9" borderId="79" xfId="0" applyFill="1" applyBorder="1"/>
    <xf numFmtId="0" fontId="0" fillId="9" borderId="0" xfId="0" applyFill="1" applyAlignment="1">
      <alignment horizontal="right"/>
    </xf>
    <xf numFmtId="0" fontId="0" fillId="9" borderId="0" xfId="0" applyFill="1" applyAlignment="1">
      <alignment vertical="center"/>
    </xf>
    <xf numFmtId="2" fontId="0" fillId="8" borderId="76" xfId="0" applyNumberFormat="1" applyFill="1" applyBorder="1"/>
    <xf numFmtId="0" fontId="17" fillId="8" borderId="77" xfId="0" applyFont="1" applyFill="1" applyBorder="1"/>
    <xf numFmtId="0" fontId="37" fillId="8" borderId="0" xfId="0" applyFont="1" applyFill="1"/>
    <xf numFmtId="0" fontId="58" fillId="8" borderId="0" xfId="0" applyFont="1" applyFill="1"/>
    <xf numFmtId="0" fontId="59" fillId="8" borderId="0" xfId="0" applyFont="1" applyFill="1"/>
    <xf numFmtId="2" fontId="0" fillId="9" borderId="76" xfId="0" applyNumberFormat="1" applyFill="1" applyBorder="1"/>
    <xf numFmtId="181" fontId="0" fillId="9" borderId="0" xfId="0" applyNumberFormat="1" applyFill="1" applyAlignment="1">
      <alignment horizontal="right"/>
    </xf>
    <xf numFmtId="0" fontId="0" fillId="9" borderId="0" xfId="0" applyFill="1" applyAlignment="1">
      <alignment horizontal="center" vertical="top"/>
    </xf>
    <xf numFmtId="0" fontId="0" fillId="9" borderId="0" xfId="0" applyFill="1" applyAlignment="1">
      <alignment horizontal="center" vertical="center"/>
    </xf>
    <xf numFmtId="169" fontId="0" fillId="8" borderId="76" xfId="0" applyNumberFormat="1" applyFill="1" applyBorder="1"/>
    <xf numFmtId="179" fontId="17" fillId="8" borderId="0" xfId="2" applyNumberFormat="1" applyFont="1" applyFill="1"/>
    <xf numFmtId="0" fontId="0" fillId="8" borderId="0" xfId="0" applyFill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60" fillId="8" borderId="0" xfId="0" applyFont="1" applyFill="1"/>
    <xf numFmtId="175" fontId="17" fillId="9" borderId="76" xfId="0" applyNumberFormat="1" applyFont="1" applyFill="1" applyBorder="1"/>
    <xf numFmtId="0" fontId="17" fillId="9" borderId="77" xfId="0" applyFont="1" applyFill="1" applyBorder="1"/>
    <xf numFmtId="181" fontId="17" fillId="9" borderId="0" xfId="0" applyNumberFormat="1" applyFont="1" applyFill="1" applyAlignment="1">
      <alignment horizontal="right"/>
    </xf>
    <xf numFmtId="179" fontId="17" fillId="9" borderId="0" xfId="2" applyNumberFormat="1" applyFont="1" applyFill="1"/>
    <xf numFmtId="2" fontId="17" fillId="9" borderId="78" xfId="0" applyNumberFormat="1" applyFont="1" applyFill="1" applyBorder="1"/>
    <xf numFmtId="0" fontId="17" fillId="9" borderId="0" xfId="0" applyFont="1" applyFill="1" applyAlignment="1">
      <alignment horizontal="right"/>
    </xf>
    <xf numFmtId="0" fontId="17" fillId="9" borderId="0" xfId="0" applyFont="1" applyFill="1" applyAlignment="1">
      <alignment horizontal="center" vertical="top"/>
    </xf>
    <xf numFmtId="0" fontId="17" fillId="9" borderId="0" xfId="0" applyFont="1" applyFill="1" applyAlignment="1">
      <alignment vertical="center"/>
    </xf>
    <xf numFmtId="0" fontId="17" fillId="9" borderId="79" xfId="0" applyFont="1" applyFill="1" applyBorder="1"/>
    <xf numFmtId="179" fontId="17" fillId="8" borderId="72" xfId="2" applyNumberFormat="1" applyFont="1" applyFill="1" applyBorder="1"/>
    <xf numFmtId="170" fontId="17" fillId="8" borderId="76" xfId="0" applyNumberFormat="1" applyFont="1" applyFill="1" applyBorder="1"/>
    <xf numFmtId="183" fontId="17" fillId="8" borderId="0" xfId="0" applyNumberFormat="1" applyFont="1" applyFill="1" applyAlignment="1">
      <alignment horizontal="right"/>
    </xf>
    <xf numFmtId="2" fontId="17" fillId="8" borderId="78" xfId="0" applyNumberFormat="1" applyFont="1" applyFill="1" applyBorder="1"/>
    <xf numFmtId="0" fontId="17" fillId="8" borderId="79" xfId="0" applyFont="1" applyFill="1" applyBorder="1"/>
    <xf numFmtId="0" fontId="17" fillId="8" borderId="0" xfId="0" applyFont="1" applyFill="1" applyAlignment="1">
      <alignment horizontal="right"/>
    </xf>
    <xf numFmtId="0" fontId="17" fillId="8" borderId="0" xfId="0" applyFont="1" applyFill="1" applyAlignment="1">
      <alignment vertical="center"/>
    </xf>
    <xf numFmtId="164" fontId="17" fillId="9" borderId="76" xfId="0" applyNumberFormat="1" applyFont="1" applyFill="1" applyBorder="1"/>
    <xf numFmtId="183" fontId="17" fillId="9" borderId="0" xfId="0" applyNumberFormat="1" applyFont="1" applyFill="1" applyAlignment="1">
      <alignment horizontal="right"/>
    </xf>
    <xf numFmtId="0" fontId="17" fillId="9" borderId="0" xfId="0" applyFont="1" applyFill="1" applyAlignment="1">
      <alignment vertical="top"/>
    </xf>
    <xf numFmtId="2" fontId="17" fillId="8" borderId="76" xfId="0" applyNumberFormat="1" applyFont="1" applyFill="1" applyBorder="1"/>
    <xf numFmtId="0" fontId="17" fillId="8" borderId="0" xfId="0" applyFont="1" applyFill="1" applyAlignment="1">
      <alignment horizontal="center" vertical="top"/>
    </xf>
    <xf numFmtId="179" fontId="17" fillId="9" borderId="72" xfId="2" applyNumberFormat="1" applyFont="1" applyFill="1" applyBorder="1"/>
    <xf numFmtId="168" fontId="17" fillId="9" borderId="76" xfId="0" applyNumberFormat="1" applyFont="1" applyFill="1" applyBorder="1"/>
    <xf numFmtId="0" fontId="17" fillId="8" borderId="0" xfId="0" quotePrefix="1" applyFont="1" applyFill="1" applyAlignment="1">
      <alignment horizontal="center" vertical="center"/>
    </xf>
    <xf numFmtId="2" fontId="17" fillId="8" borderId="76" xfId="2" applyNumberFormat="1" applyFont="1" applyFill="1" applyBorder="1"/>
    <xf numFmtId="181" fontId="17" fillId="8" borderId="0" xfId="0" applyNumberFormat="1" applyFont="1" applyFill="1" applyAlignment="1">
      <alignment horizontal="right"/>
    </xf>
    <xf numFmtId="0" fontId="17" fillId="8" borderId="0" xfId="0" applyFont="1" applyFill="1" applyAlignment="1">
      <alignment horizontal="center" vertical="center"/>
    </xf>
    <xf numFmtId="0" fontId="17" fillId="8" borderId="0" xfId="0" applyFont="1" applyFill="1" applyAlignment="1">
      <alignment vertical="top"/>
    </xf>
    <xf numFmtId="2" fontId="17" fillId="9" borderId="76" xfId="0" applyNumberFormat="1" applyFont="1" applyFill="1" applyBorder="1"/>
    <xf numFmtId="177" fontId="17" fillId="8" borderId="76" xfId="0" applyNumberFormat="1" applyFont="1" applyFill="1" applyBorder="1"/>
    <xf numFmtId="171" fontId="17" fillId="9" borderId="76" xfId="0" applyNumberFormat="1" applyFont="1" applyFill="1" applyBorder="1"/>
    <xf numFmtId="167" fontId="17" fillId="8" borderId="76" xfId="2" applyNumberFormat="1" applyFont="1" applyFill="1" applyBorder="1"/>
    <xf numFmtId="184" fontId="17" fillId="8" borderId="76" xfId="0" applyNumberFormat="1" applyFont="1" applyFill="1" applyBorder="1"/>
    <xf numFmtId="0" fontId="17" fillId="9" borderId="0" xfId="0" quotePrefix="1" applyFont="1" applyFill="1" applyAlignment="1">
      <alignment horizontal="center" vertical="center"/>
    </xf>
    <xf numFmtId="175" fontId="17" fillId="9" borderId="76" xfId="2" applyNumberFormat="1" applyFont="1" applyFill="1" applyBorder="1"/>
    <xf numFmtId="0" fontId="17" fillId="9" borderId="0" xfId="0" applyFont="1" applyFill="1" applyAlignment="1">
      <alignment horizontal="center" vertical="center"/>
    </xf>
    <xf numFmtId="178" fontId="17" fillId="8" borderId="76" xfId="0" applyNumberFormat="1" applyFont="1" applyFill="1" applyBorder="1"/>
    <xf numFmtId="0" fontId="17" fillId="8" borderId="80" xfId="0" applyFont="1" applyFill="1" applyBorder="1"/>
    <xf numFmtId="0" fontId="17" fillId="0" borderId="0" xfId="0" applyFont="1" applyAlignment="1">
      <alignment vertical="center"/>
    </xf>
    <xf numFmtId="2" fontId="17" fillId="0" borderId="0" xfId="0" applyNumberFormat="1" applyFont="1"/>
    <xf numFmtId="0" fontId="17" fillId="0" borderId="0" xfId="0" applyFont="1" applyAlignment="1">
      <alignment horizontal="right"/>
    </xf>
    <xf numFmtId="1" fontId="0" fillId="8" borderId="76" xfId="2" applyNumberFormat="1" applyFont="1" applyFill="1" applyBorder="1"/>
    <xf numFmtId="0" fontId="0" fillId="8" borderId="78" xfId="0" applyFill="1" applyBorder="1"/>
    <xf numFmtId="0" fontId="37" fillId="9" borderId="78" xfId="0" applyFont="1" applyFill="1" applyBorder="1"/>
    <xf numFmtId="169" fontId="0" fillId="9" borderId="76" xfId="0" applyNumberFormat="1" applyFill="1" applyBorder="1"/>
    <xf numFmtId="0" fontId="0" fillId="9" borderId="78" xfId="0" applyFill="1" applyBorder="1"/>
    <xf numFmtId="173" fontId="0" fillId="8" borderId="76" xfId="0" applyNumberFormat="1" applyFill="1" applyBorder="1"/>
    <xf numFmtId="171" fontId="0" fillId="8" borderId="76" xfId="0" applyNumberFormat="1" applyFill="1" applyBorder="1"/>
    <xf numFmtId="180" fontId="17" fillId="9" borderId="76" xfId="0" applyNumberFormat="1" applyFont="1" applyFill="1" applyBorder="1"/>
    <xf numFmtId="0" fontId="17" fillId="9" borderId="78" xfId="0" applyFont="1" applyFill="1" applyBorder="1"/>
    <xf numFmtId="185" fontId="17" fillId="8" borderId="76" xfId="0" applyNumberFormat="1" applyFont="1" applyFill="1" applyBorder="1"/>
    <xf numFmtId="0" fontId="17" fillId="8" borderId="78" xfId="0" applyFont="1" applyFill="1" applyBorder="1"/>
    <xf numFmtId="167" fontId="17" fillId="9" borderId="76" xfId="0" applyNumberFormat="1" applyFont="1" applyFill="1" applyBorder="1"/>
    <xf numFmtId="166" fontId="17" fillId="8" borderId="76" xfId="0" applyNumberFormat="1" applyFont="1" applyFill="1" applyBorder="1"/>
    <xf numFmtId="169" fontId="17" fillId="9" borderId="76" xfId="0" applyNumberFormat="1" applyFont="1" applyFill="1" applyBorder="1"/>
    <xf numFmtId="164" fontId="17" fillId="8" borderId="76" xfId="2" applyNumberFormat="1" applyFont="1" applyFill="1" applyBorder="1"/>
    <xf numFmtId="164" fontId="17" fillId="8" borderId="76" xfId="0" applyNumberFormat="1" applyFont="1" applyFill="1" applyBorder="1"/>
    <xf numFmtId="172" fontId="17" fillId="9" borderId="76" xfId="0" applyNumberFormat="1" applyFont="1" applyFill="1" applyBorder="1"/>
    <xf numFmtId="169" fontId="17" fillId="8" borderId="76" xfId="2" applyNumberFormat="1" applyFont="1" applyFill="1" applyBorder="1"/>
    <xf numFmtId="186" fontId="17" fillId="8" borderId="76" xfId="0" applyNumberFormat="1" applyFont="1" applyFill="1" applyBorder="1"/>
    <xf numFmtId="171" fontId="17" fillId="8" borderId="76" xfId="0" applyNumberFormat="1" applyFont="1" applyFill="1" applyBorder="1"/>
    <xf numFmtId="170" fontId="0" fillId="9" borderId="76" xfId="0" applyNumberFormat="1" applyFill="1" applyBorder="1"/>
    <xf numFmtId="168" fontId="0" fillId="8" borderId="76" xfId="0" applyNumberFormat="1" applyFill="1" applyBorder="1"/>
    <xf numFmtId="172" fontId="0" fillId="8" borderId="76" xfId="0" applyNumberFormat="1" applyFill="1" applyBorder="1"/>
    <xf numFmtId="186" fontId="17" fillId="9" borderId="76" xfId="0" applyNumberFormat="1" applyFont="1" applyFill="1" applyBorder="1"/>
    <xf numFmtId="175" fontId="17" fillId="8" borderId="76" xfId="0" applyNumberFormat="1" applyFont="1" applyFill="1" applyBorder="1"/>
    <xf numFmtId="167" fontId="17" fillId="8" borderId="76" xfId="0" applyNumberFormat="1" applyFont="1" applyFill="1" applyBorder="1"/>
    <xf numFmtId="172" fontId="17" fillId="8" borderId="76" xfId="0" applyNumberFormat="1" applyFont="1" applyFill="1" applyBorder="1"/>
    <xf numFmtId="187" fontId="17" fillId="9" borderId="76" xfId="0" applyNumberFormat="1" applyFont="1" applyFill="1" applyBorder="1"/>
    <xf numFmtId="171" fontId="17" fillId="8" borderId="76" xfId="2" applyNumberFormat="1" applyFont="1" applyFill="1" applyBorder="1"/>
    <xf numFmtId="188" fontId="17" fillId="8" borderId="76" xfId="0" applyNumberFormat="1" applyFont="1" applyFill="1" applyBorder="1"/>
    <xf numFmtId="187" fontId="17" fillId="9" borderId="76" xfId="2" applyNumberFormat="1" applyFont="1" applyFill="1" applyBorder="1"/>
    <xf numFmtId="0" fontId="12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173" fontId="0" fillId="0" borderId="1" xfId="0" applyNumberFormat="1" applyBorder="1" applyAlignment="1" applyProtection="1">
      <alignment horizontal="right"/>
      <protection locked="0"/>
    </xf>
    <xf numFmtId="4" fontId="14" fillId="0" borderId="0" xfId="0" applyNumberFormat="1" applyFont="1" applyAlignment="1" applyProtection="1">
      <alignment horizontal="left" vertical="center"/>
      <protection locked="0"/>
    </xf>
    <xf numFmtId="49" fontId="14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/>
      <protection locked="0"/>
    </xf>
    <xf numFmtId="4" fontId="11" fillId="0" borderId="0" xfId="0" applyNumberFormat="1" applyFont="1" applyAlignment="1" applyProtection="1">
      <alignment horizontal="left" vertical="center"/>
      <protection locked="0"/>
    </xf>
    <xf numFmtId="11" fontId="0" fillId="0" borderId="0" xfId="0" applyNumberFormat="1" applyAlignment="1" applyProtection="1">
      <alignment horizontal="right"/>
      <protection locked="0"/>
    </xf>
    <xf numFmtId="11" fontId="14" fillId="0" borderId="0" xfId="0" applyNumberFormat="1" applyFont="1" applyAlignment="1" applyProtection="1">
      <alignment horizontal="left" vertical="center"/>
      <protection locked="0"/>
    </xf>
    <xf numFmtId="171" fontId="14" fillId="0" borderId="0" xfId="0" applyNumberFormat="1" applyFont="1" applyAlignment="1" applyProtection="1">
      <alignment horizontal="left" vertical="center"/>
      <protection locked="0"/>
    </xf>
    <xf numFmtId="11" fontId="0" fillId="0" borderId="0" xfId="2" applyNumberFormat="1" applyFont="1" applyAlignment="1" applyProtection="1">
      <alignment horizontal="right"/>
      <protection locked="0"/>
    </xf>
    <xf numFmtId="4" fontId="32" fillId="0" borderId="0" xfId="0" applyNumberFormat="1" applyFont="1" applyAlignment="1" applyProtection="1">
      <alignment horizontal="left" vertical="center"/>
      <protection locked="0"/>
    </xf>
    <xf numFmtId="3" fontId="0" fillId="0" borderId="0" xfId="0" applyNumberFormat="1" applyProtection="1">
      <protection locked="0"/>
    </xf>
    <xf numFmtId="179" fontId="0" fillId="0" borderId="0" xfId="2" applyNumberFormat="1" applyFont="1" applyProtection="1">
      <protection locked="0"/>
    </xf>
    <xf numFmtId="17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right"/>
      <protection locked="0"/>
    </xf>
    <xf numFmtId="0" fontId="0" fillId="0" borderId="32" xfId="0" applyBorder="1" applyProtection="1">
      <protection locked="0"/>
    </xf>
    <xf numFmtId="0" fontId="0" fillId="0" borderId="21" xfId="0" quotePrefix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2" xfId="0" applyBorder="1" applyAlignment="1" applyProtection="1">
      <alignment horizontal="right"/>
      <protection locked="0"/>
    </xf>
    <xf numFmtId="0" fontId="15" fillId="0" borderId="0" xfId="0" applyFont="1" applyAlignment="1" applyProtection="1">
      <alignment vertical="center" wrapText="1"/>
      <protection locked="0"/>
    </xf>
    <xf numFmtId="11" fontId="19" fillId="0" borderId="0" xfId="0" applyNumberFormat="1" applyFont="1" applyProtection="1">
      <protection locked="0"/>
    </xf>
    <xf numFmtId="0" fontId="28" fillId="0" borderId="0" xfId="0" applyFont="1" applyAlignment="1" applyProtection="1">
      <alignment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 wrapText="1"/>
      <protection locked="0"/>
    </xf>
    <xf numFmtId="0" fontId="28" fillId="0" borderId="0" xfId="0" applyFont="1" applyProtection="1">
      <protection locked="0"/>
    </xf>
    <xf numFmtId="0" fontId="22" fillId="0" borderId="37" xfId="0" applyFont="1" applyBorder="1" applyAlignment="1" applyProtection="1">
      <alignment horizontal="center" vertical="center" wrapText="1"/>
      <protection locked="0"/>
    </xf>
    <xf numFmtId="0" fontId="18" fillId="5" borderId="19" xfId="0" applyFont="1" applyFill="1" applyBorder="1" applyAlignment="1" applyProtection="1">
      <alignment horizontal="right" wrapText="1"/>
      <protection locked="0"/>
    </xf>
    <xf numFmtId="0" fontId="18" fillId="5" borderId="20" xfId="0" applyFont="1" applyFill="1" applyBorder="1" applyAlignment="1" applyProtection="1">
      <alignment horizontal="right" wrapText="1"/>
      <protection locked="0"/>
    </xf>
    <xf numFmtId="0" fontId="18" fillId="5" borderId="13" xfId="0" applyFont="1" applyFill="1" applyBorder="1" applyAlignment="1" applyProtection="1">
      <alignment horizontal="right" wrapText="1"/>
      <protection locked="0"/>
    </xf>
    <xf numFmtId="0" fontId="18" fillId="5" borderId="33" xfId="0" applyFont="1" applyFill="1" applyBorder="1" applyAlignment="1" applyProtection="1">
      <alignment horizontal="right" wrapText="1"/>
      <protection locked="0"/>
    </xf>
    <xf numFmtId="0" fontId="10" fillId="5" borderId="34" xfId="0" applyFont="1" applyFill="1" applyBorder="1" applyAlignment="1" applyProtection="1">
      <alignment horizontal="right" wrapText="1"/>
      <protection locked="0"/>
    </xf>
    <xf numFmtId="0" fontId="10" fillId="5" borderId="20" xfId="0" applyFont="1" applyFill="1" applyBorder="1" applyAlignment="1" applyProtection="1">
      <alignment horizontal="right" wrapText="1"/>
      <protection locked="0"/>
    </xf>
    <xf numFmtId="0" fontId="10" fillId="5" borderId="12" xfId="0" applyFont="1" applyFill="1" applyBorder="1" applyAlignment="1" applyProtection="1">
      <alignment horizontal="right" wrapText="1"/>
      <protection locked="0"/>
    </xf>
    <xf numFmtId="0" fontId="18" fillId="5" borderId="12" xfId="0" applyFont="1" applyFill="1" applyBorder="1" applyAlignment="1" applyProtection="1">
      <alignment horizontal="right" wrapText="1"/>
      <protection locked="0"/>
    </xf>
    <xf numFmtId="0" fontId="18" fillId="5" borderId="35" xfId="0" applyFont="1" applyFill="1" applyBorder="1" applyAlignment="1" applyProtection="1">
      <alignment horizontal="right" wrapText="1"/>
      <protection locked="0"/>
    </xf>
    <xf numFmtId="0" fontId="18" fillId="5" borderId="36" xfId="0" applyFont="1" applyFill="1" applyBorder="1" applyAlignment="1" applyProtection="1">
      <alignment horizontal="right" wrapText="1"/>
      <protection locked="0"/>
    </xf>
    <xf numFmtId="0" fontId="10" fillId="5" borderId="36" xfId="0" applyFont="1" applyFill="1" applyBorder="1" applyAlignment="1" applyProtection="1">
      <alignment horizontal="right" wrapText="1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18" fillId="0" borderId="6" xfId="0" applyFont="1" applyBorder="1" applyAlignment="1" applyProtection="1">
      <alignment horizontal="right" wrapText="1"/>
      <protection locked="0"/>
    </xf>
    <xf numFmtId="0" fontId="18" fillId="0" borderId="3" xfId="0" applyFont="1" applyBorder="1" applyAlignment="1" applyProtection="1">
      <alignment horizontal="right" wrapText="1"/>
      <protection locked="0"/>
    </xf>
    <xf numFmtId="181" fontId="19" fillId="0" borderId="2" xfId="0" applyNumberFormat="1" applyFont="1" applyBorder="1" applyAlignment="1" applyProtection="1">
      <alignment horizontal="right" wrapText="1"/>
      <protection locked="0"/>
    </xf>
    <xf numFmtId="164" fontId="19" fillId="0" borderId="5" xfId="0" applyNumberFormat="1" applyFont="1" applyBorder="1" applyProtection="1">
      <protection locked="0"/>
    </xf>
    <xf numFmtId="2" fontId="19" fillId="0" borderId="7" xfId="0" applyNumberFormat="1" applyFont="1" applyBorder="1" applyProtection="1">
      <protection locked="0"/>
    </xf>
    <xf numFmtId="164" fontId="27" fillId="0" borderId="1" xfId="0" applyNumberFormat="1" applyFont="1" applyBorder="1" applyProtection="1">
      <protection locked="0"/>
    </xf>
    <xf numFmtId="168" fontId="19" fillId="0" borderId="1" xfId="0" applyNumberFormat="1" applyFont="1" applyBorder="1" applyProtection="1">
      <protection locked="0"/>
    </xf>
    <xf numFmtId="181" fontId="19" fillId="0" borderId="1" xfId="0" applyNumberFormat="1" applyFont="1" applyBorder="1" applyProtection="1">
      <protection locked="0"/>
    </xf>
    <xf numFmtId="169" fontId="19" fillId="0" borderId="5" xfId="0" applyNumberFormat="1" applyFont="1" applyBorder="1" applyAlignment="1" applyProtection="1">
      <alignment horizontal="right" wrapText="1"/>
      <protection locked="0"/>
    </xf>
    <xf numFmtId="165" fontId="19" fillId="0" borderId="1" xfId="0" applyNumberFormat="1" applyFont="1" applyBorder="1" applyAlignment="1" applyProtection="1">
      <alignment horizontal="right" wrapText="1"/>
      <protection locked="0"/>
    </xf>
    <xf numFmtId="1" fontId="19" fillId="0" borderId="6" xfId="0" applyNumberFormat="1" applyFont="1" applyBorder="1" applyAlignment="1" applyProtection="1">
      <alignment horizontal="right" wrapText="1"/>
      <protection locked="0"/>
    </xf>
    <xf numFmtId="164" fontId="19" fillId="0" borderId="3" xfId="0" applyNumberFormat="1" applyFont="1" applyBorder="1" applyAlignment="1" applyProtection="1">
      <alignment horizontal="right" wrapText="1"/>
      <protection locked="0"/>
    </xf>
    <xf numFmtId="0" fontId="19" fillId="0" borderId="1" xfId="0" applyFont="1" applyBorder="1" applyAlignment="1" applyProtection="1">
      <alignment horizontal="right" wrapText="1"/>
      <protection locked="0"/>
    </xf>
    <xf numFmtId="181" fontId="19" fillId="0" borderId="1" xfId="0" applyNumberFormat="1" applyFont="1" applyBorder="1" applyAlignment="1" applyProtection="1">
      <alignment horizontal="right" wrapText="1"/>
      <protection locked="0"/>
    </xf>
    <xf numFmtId="181" fontId="19" fillId="0" borderId="5" xfId="0" applyNumberFormat="1" applyFont="1" applyBorder="1" applyProtection="1">
      <protection locked="0"/>
    </xf>
    <xf numFmtId="0" fontId="19" fillId="0" borderId="6" xfId="0" applyFont="1" applyBorder="1" applyAlignment="1" applyProtection="1">
      <alignment horizontal="right" wrapText="1"/>
      <protection locked="0"/>
    </xf>
    <xf numFmtId="2" fontId="19" fillId="0" borderId="1" xfId="0" applyNumberFormat="1" applyFont="1" applyBorder="1" applyAlignment="1" applyProtection="1">
      <alignment horizontal="right" wrapText="1"/>
      <protection locked="0"/>
    </xf>
    <xf numFmtId="0" fontId="19" fillId="0" borderId="5" xfId="0" applyFont="1" applyBorder="1" applyProtection="1">
      <protection locked="0"/>
    </xf>
    <xf numFmtId="181" fontId="19" fillId="0" borderId="6" xfId="0" applyNumberFormat="1" applyFont="1" applyBorder="1" applyAlignment="1" applyProtection="1">
      <alignment horizontal="right" wrapText="1"/>
      <protection locked="0"/>
    </xf>
    <xf numFmtId="0" fontId="22" fillId="0" borderId="0" xfId="0" applyFont="1" applyProtection="1">
      <protection locked="0"/>
    </xf>
    <xf numFmtId="0" fontId="18" fillId="0" borderId="8" xfId="0" applyFont="1" applyBorder="1" applyAlignment="1" applyProtection="1">
      <alignment horizontal="right" wrapText="1"/>
      <protection locked="0"/>
    </xf>
    <xf numFmtId="0" fontId="26" fillId="0" borderId="8" xfId="0" applyFont="1" applyBorder="1" applyAlignment="1" applyProtection="1">
      <alignment horizontal="right" wrapText="1"/>
      <protection locked="0"/>
    </xf>
    <xf numFmtId="171" fontId="19" fillId="0" borderId="8" xfId="0" applyNumberFormat="1" applyFont="1" applyBorder="1" applyAlignment="1" applyProtection="1">
      <alignment horizontal="right" wrapText="1"/>
      <protection locked="0"/>
    </xf>
    <xf numFmtId="164" fontId="19" fillId="0" borderId="8" xfId="0" applyNumberFormat="1" applyFont="1" applyBorder="1" applyProtection="1">
      <protection locked="0"/>
    </xf>
    <xf numFmtId="2" fontId="19" fillId="0" borderId="8" xfId="0" applyNumberFormat="1" applyFont="1" applyBorder="1" applyProtection="1">
      <protection locked="0"/>
    </xf>
    <xf numFmtId="164" fontId="27" fillId="0" borderId="8" xfId="0" applyNumberFormat="1" applyFont="1" applyBorder="1" applyProtection="1">
      <protection locked="0"/>
    </xf>
    <xf numFmtId="167" fontId="19" fillId="0" borderId="8" xfId="0" applyNumberFormat="1" applyFont="1" applyBorder="1" applyProtection="1">
      <protection locked="0"/>
    </xf>
    <xf numFmtId="170" fontId="19" fillId="0" borderId="8" xfId="0" applyNumberFormat="1" applyFont="1" applyBorder="1" applyProtection="1">
      <protection locked="0"/>
    </xf>
    <xf numFmtId="1" fontId="19" fillId="0" borderId="8" xfId="0" applyNumberFormat="1" applyFont="1" applyBorder="1" applyAlignment="1" applyProtection="1">
      <alignment horizontal="right" wrapText="1"/>
      <protection locked="0"/>
    </xf>
    <xf numFmtId="164" fontId="19" fillId="0" borderId="8" xfId="0" applyNumberFormat="1" applyFont="1" applyBorder="1" applyAlignment="1" applyProtection="1">
      <alignment horizontal="right" wrapText="1"/>
      <protection locked="0"/>
    </xf>
    <xf numFmtId="170" fontId="19" fillId="0" borderId="8" xfId="0" applyNumberFormat="1" applyFont="1" applyBorder="1" applyAlignment="1" applyProtection="1">
      <alignment horizontal="right" wrapText="1"/>
      <protection locked="0"/>
    </xf>
    <xf numFmtId="0" fontId="19" fillId="0" borderId="8" xfId="0" applyFont="1" applyBorder="1" applyProtection="1">
      <protection locked="0"/>
    </xf>
    <xf numFmtId="0" fontId="41" fillId="0" borderId="8" xfId="0" applyFont="1" applyBorder="1" applyAlignment="1" applyProtection="1">
      <alignment horizontal="right" wrapText="1"/>
      <protection locked="0"/>
    </xf>
    <xf numFmtId="173" fontId="19" fillId="0" borderId="8" xfId="0" applyNumberFormat="1" applyFont="1" applyBorder="1" applyAlignment="1" applyProtection="1">
      <alignment horizontal="right" wrapText="1"/>
      <protection locked="0"/>
    </xf>
    <xf numFmtId="0" fontId="19" fillId="0" borderId="8" xfId="0" applyFont="1" applyBorder="1" applyAlignment="1" applyProtection="1">
      <alignment horizontal="right" wrapText="1"/>
      <protection locked="0"/>
    </xf>
    <xf numFmtId="1" fontId="19" fillId="0" borderId="8" xfId="0" applyNumberFormat="1" applyFont="1" applyBorder="1" applyProtection="1">
      <protection locked="0"/>
    </xf>
    <xf numFmtId="0" fontId="19" fillId="0" borderId="0" xfId="0" applyFont="1" applyProtection="1">
      <protection locked="0"/>
    </xf>
    <xf numFmtId="172" fontId="19" fillId="0" borderId="8" xfId="0" applyNumberFormat="1" applyFont="1" applyBorder="1" applyProtection="1">
      <protection locked="0"/>
    </xf>
    <xf numFmtId="0" fontId="10" fillId="5" borderId="3" xfId="0" applyFont="1" applyFill="1" applyBorder="1" applyAlignment="1" applyProtection="1">
      <alignment horizontal="right" wrapText="1"/>
      <protection locked="0"/>
    </xf>
    <xf numFmtId="0" fontId="10" fillId="5" borderId="4" xfId="0" applyFont="1" applyFill="1" applyBorder="1" applyAlignment="1" applyProtection="1">
      <alignment horizontal="right" wrapText="1"/>
      <protection locked="0"/>
    </xf>
    <xf numFmtId="0" fontId="10" fillId="5" borderId="33" xfId="0" applyFont="1" applyFill="1" applyBorder="1" applyAlignment="1" applyProtection="1">
      <alignment horizontal="right" wrapText="1"/>
      <protection locked="0"/>
    </xf>
    <xf numFmtId="2" fontId="10" fillId="5" borderId="34" xfId="0" applyNumberFormat="1" applyFont="1" applyFill="1" applyBorder="1" applyAlignment="1" applyProtection="1">
      <alignment horizontal="right" wrapText="1"/>
      <protection locked="0"/>
    </xf>
    <xf numFmtId="2" fontId="10" fillId="5" borderId="20" xfId="0" applyNumberFormat="1" applyFont="1" applyFill="1" applyBorder="1" applyAlignment="1" applyProtection="1">
      <alignment horizontal="right" wrapText="1"/>
      <protection locked="0"/>
    </xf>
    <xf numFmtId="172" fontId="10" fillId="5" borderId="36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 applyProtection="1">
      <alignment horizontal="right"/>
      <protection locked="0"/>
    </xf>
    <xf numFmtId="11" fontId="19" fillId="0" borderId="2" xfId="0" applyNumberFormat="1" applyFont="1" applyBorder="1" applyAlignment="1" applyProtection="1">
      <alignment horizontal="right" wrapText="1"/>
      <protection locked="0"/>
    </xf>
    <xf numFmtId="2" fontId="19" fillId="0" borderId="5" xfId="0" applyNumberFormat="1" applyFont="1" applyBorder="1" applyProtection="1">
      <protection locked="0"/>
    </xf>
    <xf numFmtId="1" fontId="19" fillId="0" borderId="7" xfId="0" applyNumberFormat="1" applyFont="1" applyBorder="1" applyProtection="1">
      <protection locked="0"/>
    </xf>
    <xf numFmtId="2" fontId="27" fillId="0" borderId="1" xfId="0" applyNumberFormat="1" applyFont="1" applyBorder="1" applyProtection="1">
      <protection locked="0"/>
    </xf>
    <xf numFmtId="164" fontId="19" fillId="0" borderId="1" xfId="0" applyNumberFormat="1" applyFont="1" applyBorder="1" applyProtection="1">
      <protection locked="0"/>
    </xf>
    <xf numFmtId="11" fontId="19" fillId="0" borderId="1" xfId="0" applyNumberFormat="1" applyFont="1" applyBorder="1" applyProtection="1">
      <protection locked="0"/>
    </xf>
    <xf numFmtId="1" fontId="19" fillId="0" borderId="1" xfId="0" applyNumberFormat="1" applyFont="1" applyBorder="1" applyAlignment="1" applyProtection="1">
      <alignment horizontal="right" wrapText="1"/>
      <protection locked="0"/>
    </xf>
    <xf numFmtId="181" fontId="22" fillId="0" borderId="1" xfId="0" applyNumberFormat="1" applyFont="1" applyBorder="1" applyAlignment="1" applyProtection="1">
      <alignment horizontal="right" wrapText="1"/>
      <protection locked="0"/>
    </xf>
    <xf numFmtId="164" fontId="19" fillId="0" borderId="1" xfId="0" applyNumberFormat="1" applyFont="1" applyBorder="1" applyAlignment="1" applyProtection="1">
      <alignment horizontal="right" wrapText="1"/>
      <protection locked="0"/>
    </xf>
    <xf numFmtId="2" fontId="19" fillId="0" borderId="6" xfId="0" applyNumberFormat="1" applyFont="1" applyBorder="1" applyAlignment="1" applyProtection="1">
      <alignment horizontal="right" wrapText="1"/>
      <protection locked="0"/>
    </xf>
    <xf numFmtId="0" fontId="19" fillId="0" borderId="3" xfId="0" applyFont="1" applyBorder="1" applyProtection="1">
      <protection locked="0"/>
    </xf>
    <xf numFmtId="181" fontId="19" fillId="0" borderId="3" xfId="0" applyNumberFormat="1" applyFont="1" applyBorder="1" applyProtection="1">
      <protection locked="0"/>
    </xf>
    <xf numFmtId="181" fontId="19" fillId="0" borderId="6" xfId="0" applyNumberFormat="1" applyFont="1" applyBorder="1" applyProtection="1">
      <protection locked="0"/>
    </xf>
    <xf numFmtId="165" fontId="27" fillId="0" borderId="1" xfId="0" applyNumberFormat="1" applyFont="1" applyBorder="1" applyProtection="1">
      <protection locked="0"/>
    </xf>
    <xf numFmtId="173" fontId="19" fillId="0" borderId="1" xfId="0" applyNumberFormat="1" applyFont="1" applyBorder="1" applyProtection="1">
      <protection locked="0"/>
    </xf>
    <xf numFmtId="174" fontId="19" fillId="0" borderId="1" xfId="0" applyNumberFormat="1" applyFont="1" applyBorder="1" applyProtection="1">
      <protection locked="0"/>
    </xf>
    <xf numFmtId="2" fontId="19" fillId="0" borderId="1" xfId="0" applyNumberFormat="1" applyFont="1" applyBorder="1" applyProtection="1">
      <protection locked="0"/>
    </xf>
    <xf numFmtId="0" fontId="18" fillId="0" borderId="0" xfId="0" applyFont="1" applyAlignment="1" applyProtection="1">
      <alignment horizontal="right" wrapText="1"/>
      <protection locked="0"/>
    </xf>
    <xf numFmtId="165" fontId="26" fillId="0" borderId="0" xfId="0" applyNumberFormat="1" applyFont="1" applyAlignment="1" applyProtection="1">
      <alignment horizontal="right" wrapText="1"/>
      <protection locked="0"/>
    </xf>
    <xf numFmtId="169" fontId="19" fillId="0" borderId="0" xfId="0" applyNumberFormat="1" applyFont="1" applyAlignment="1" applyProtection="1">
      <alignment horizontal="right" wrapText="1"/>
      <protection locked="0"/>
    </xf>
    <xf numFmtId="2" fontId="19" fillId="0" borderId="0" xfId="0" applyNumberFormat="1" applyFont="1" applyProtection="1">
      <protection locked="0"/>
    </xf>
    <xf numFmtId="2" fontId="27" fillId="0" borderId="0" xfId="0" applyNumberFormat="1" applyFont="1" applyProtection="1">
      <protection locked="0"/>
    </xf>
    <xf numFmtId="164" fontId="19" fillId="0" borderId="0" xfId="0" applyNumberFormat="1" applyFont="1" applyProtection="1">
      <protection locked="0"/>
    </xf>
    <xf numFmtId="168" fontId="19" fillId="0" borderId="0" xfId="0" applyNumberFormat="1" applyFont="1" applyProtection="1">
      <protection locked="0"/>
    </xf>
    <xf numFmtId="1" fontId="19" fillId="0" borderId="0" xfId="0" applyNumberFormat="1" applyFont="1" applyAlignment="1" applyProtection="1">
      <alignment horizontal="right" wrapText="1"/>
      <protection locked="0"/>
    </xf>
    <xf numFmtId="170" fontId="19" fillId="0" borderId="0" xfId="0" applyNumberFormat="1" applyFont="1" applyAlignment="1" applyProtection="1">
      <alignment horizontal="right" wrapText="1"/>
      <protection locked="0"/>
    </xf>
    <xf numFmtId="1" fontId="41" fillId="0" borderId="0" xfId="0" applyNumberFormat="1" applyFont="1" applyAlignment="1" applyProtection="1">
      <alignment horizontal="right" wrapText="1"/>
      <protection locked="0"/>
    </xf>
    <xf numFmtId="173" fontId="19" fillId="0" borderId="0" xfId="0" applyNumberFormat="1" applyFont="1" applyAlignment="1" applyProtection="1">
      <alignment horizontal="right" wrapText="1"/>
      <protection locked="0"/>
    </xf>
    <xf numFmtId="2" fontId="26" fillId="0" borderId="0" xfId="0" applyNumberFormat="1" applyFont="1" applyAlignment="1" applyProtection="1">
      <alignment horizontal="right" wrapText="1"/>
      <protection locked="0"/>
    </xf>
    <xf numFmtId="0" fontId="19" fillId="0" borderId="0" xfId="0" applyFont="1" applyAlignment="1" applyProtection="1">
      <alignment horizontal="right" wrapText="1"/>
      <protection locked="0"/>
    </xf>
    <xf numFmtId="1" fontId="19" fillId="0" borderId="0" xfId="0" applyNumberFormat="1" applyFont="1" applyProtection="1">
      <protection locked="0"/>
    </xf>
    <xf numFmtId="164" fontId="41" fillId="0" borderId="0" xfId="0" applyNumberFormat="1" applyFont="1" applyAlignment="1" applyProtection="1">
      <alignment horizontal="right" wrapText="1"/>
      <protection locked="0"/>
    </xf>
    <xf numFmtId="168" fontId="41" fillId="0" borderId="0" xfId="0" applyNumberFormat="1" applyFont="1" applyAlignment="1" applyProtection="1">
      <alignment horizontal="right" wrapText="1"/>
      <protection locked="0"/>
    </xf>
    <xf numFmtId="172" fontId="19" fillId="0" borderId="0" xfId="0" applyNumberFormat="1" applyFont="1" applyProtection="1">
      <protection locked="0"/>
    </xf>
    <xf numFmtId="0" fontId="18" fillId="5" borderId="3" xfId="0" applyFont="1" applyFill="1" applyBorder="1" applyAlignment="1" applyProtection="1">
      <alignment horizontal="right" wrapText="1"/>
      <protection locked="0"/>
    </xf>
    <xf numFmtId="0" fontId="18" fillId="5" borderId="4" xfId="0" applyFont="1" applyFill="1" applyBorder="1" applyAlignment="1" applyProtection="1">
      <alignment horizontal="right" wrapText="1"/>
      <protection locked="0"/>
    </xf>
    <xf numFmtId="0" fontId="18" fillId="0" borderId="6" xfId="0" applyFont="1" applyBorder="1" applyAlignment="1" applyProtection="1">
      <alignment horizontal="right" vertical="top" wrapText="1"/>
      <protection locked="0"/>
    </xf>
    <xf numFmtId="0" fontId="18" fillId="0" borderId="3" xfId="0" applyFont="1" applyBorder="1" applyAlignment="1" applyProtection="1">
      <alignment horizontal="right" vertical="top" wrapText="1"/>
      <protection locked="0"/>
    </xf>
    <xf numFmtId="11" fontId="19" fillId="0" borderId="2" xfId="0" applyNumberFormat="1" applyFont="1" applyBorder="1" applyAlignment="1" applyProtection="1">
      <alignment horizontal="right" vertical="top" wrapText="1"/>
      <protection locked="0"/>
    </xf>
    <xf numFmtId="2" fontId="19" fillId="0" borderId="5" xfId="0" applyNumberFormat="1" applyFont="1" applyBorder="1" applyAlignment="1" applyProtection="1">
      <alignment vertical="top"/>
      <protection locked="0"/>
    </xf>
    <xf numFmtId="1" fontId="19" fillId="0" borderId="7" xfId="0" applyNumberFormat="1" applyFont="1" applyBorder="1" applyAlignment="1" applyProtection="1">
      <alignment vertical="top"/>
      <protection locked="0"/>
    </xf>
    <xf numFmtId="165" fontId="27" fillId="0" borderId="1" xfId="0" applyNumberFormat="1" applyFont="1" applyBorder="1" applyAlignment="1" applyProtection="1">
      <alignment vertical="top"/>
      <protection locked="0"/>
    </xf>
    <xf numFmtId="173" fontId="19" fillId="0" borderId="1" xfId="0" applyNumberFormat="1" applyFont="1" applyBorder="1" applyAlignment="1" applyProtection="1">
      <alignment vertical="top"/>
      <protection locked="0"/>
    </xf>
    <xf numFmtId="181" fontId="19" fillId="0" borderId="1" xfId="0" applyNumberFormat="1" applyFont="1" applyBorder="1" applyAlignment="1" applyProtection="1">
      <alignment vertical="top"/>
      <protection locked="0"/>
    </xf>
    <xf numFmtId="165" fontId="19" fillId="0" borderId="1" xfId="0" applyNumberFormat="1" applyFont="1" applyBorder="1" applyAlignment="1" applyProtection="1">
      <alignment horizontal="right" vertical="top" wrapText="1"/>
      <protection locked="0"/>
    </xf>
    <xf numFmtId="0" fontId="19" fillId="0" borderId="1" xfId="0" applyFont="1" applyBorder="1" applyAlignment="1" applyProtection="1">
      <alignment horizontal="right" vertical="top" wrapText="1"/>
      <protection locked="0"/>
    </xf>
    <xf numFmtId="2" fontId="19" fillId="0" borderId="6" xfId="0" applyNumberFormat="1" applyFont="1" applyBorder="1" applyAlignment="1" applyProtection="1">
      <alignment horizontal="right" vertical="top" wrapText="1"/>
      <protection locked="0"/>
    </xf>
    <xf numFmtId="0" fontId="19" fillId="0" borderId="3" xfId="0" applyFont="1" applyBorder="1" applyAlignment="1" applyProtection="1">
      <alignment vertical="top"/>
      <protection locked="0"/>
    </xf>
    <xf numFmtId="181" fontId="19" fillId="0" borderId="3" xfId="0" applyNumberFormat="1" applyFont="1" applyBorder="1" applyAlignment="1" applyProtection="1">
      <alignment vertical="top"/>
      <protection locked="0"/>
    </xf>
    <xf numFmtId="181" fontId="19" fillId="0" borderId="6" xfId="0" applyNumberFormat="1" applyFont="1" applyBorder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0" fontId="24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2" fontId="17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 wrapText="1"/>
      <protection locked="0"/>
    </xf>
    <xf numFmtId="2" fontId="2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48" fillId="3" borderId="4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protection locked="0"/>
    </xf>
    <xf numFmtId="0" fontId="48" fillId="3" borderId="60" xfId="0" applyFont="1" applyFill="1" applyBorder="1" applyAlignment="1" applyProtection="1">
      <alignment horizontal="right" wrapText="1"/>
      <protection locked="0"/>
    </xf>
    <xf numFmtId="0" fontId="48" fillId="3" borderId="62" xfId="0" applyFont="1" applyFill="1" applyBorder="1" applyAlignment="1" applyProtection="1">
      <alignment horizontal="right" wrapText="1"/>
      <protection locked="0"/>
    </xf>
    <xf numFmtId="0" fontId="48" fillId="3" borderId="64" xfId="0" applyFont="1" applyFill="1" applyBorder="1" applyAlignment="1" applyProtection="1">
      <alignment horizontal="right" wrapText="1"/>
      <protection locked="0"/>
    </xf>
    <xf numFmtId="0" fontId="48" fillId="3" borderId="47" xfId="0" applyFont="1" applyFill="1" applyBorder="1" applyAlignment="1" applyProtection="1">
      <alignment horizontal="right" wrapText="1"/>
      <protection locked="0"/>
    </xf>
    <xf numFmtId="0" fontId="48" fillId="3" borderId="46" xfId="0" applyFont="1" applyFill="1" applyBorder="1" applyAlignment="1" applyProtection="1">
      <alignment horizontal="right" wrapText="1"/>
      <protection locked="0"/>
    </xf>
    <xf numFmtId="0" fontId="48" fillId="3" borderId="61" xfId="0" applyFont="1" applyFill="1" applyBorder="1" applyAlignment="1" applyProtection="1">
      <alignment horizontal="right" wrapText="1"/>
      <protection locked="0"/>
    </xf>
    <xf numFmtId="0" fontId="48" fillId="3" borderId="63" xfId="0" applyFont="1" applyFill="1" applyBorder="1" applyAlignment="1" applyProtection="1">
      <alignment horizontal="right" wrapText="1"/>
      <protection locked="0"/>
    </xf>
    <xf numFmtId="181" fontId="47" fillId="3" borderId="65" xfId="0" applyNumberFormat="1" applyFont="1" applyFill="1" applyBorder="1" applyAlignment="1" applyProtection="1">
      <alignment horizontal="right" wrapText="1"/>
      <protection locked="0"/>
    </xf>
    <xf numFmtId="164" fontId="47" fillId="3" borderId="61" xfId="0" applyNumberFormat="1" applyFont="1" applyFill="1" applyBorder="1" applyProtection="1">
      <protection locked="0"/>
    </xf>
    <xf numFmtId="2" fontId="47" fillId="3" borderId="63" xfId="0" applyNumberFormat="1" applyFont="1" applyFill="1" applyBorder="1" applyProtection="1">
      <protection locked="0"/>
    </xf>
    <xf numFmtId="164" fontId="50" fillId="3" borderId="42" xfId="0" applyNumberFormat="1" applyFont="1" applyFill="1" applyBorder="1" applyProtection="1">
      <protection locked="0"/>
    </xf>
    <xf numFmtId="167" fontId="47" fillId="3" borderId="54" xfId="0" applyNumberFormat="1" applyFont="1" applyFill="1" applyBorder="1" applyProtection="1">
      <protection locked="0"/>
    </xf>
    <xf numFmtId="181" fontId="47" fillId="3" borderId="65" xfId="0" applyNumberFormat="1" applyFont="1" applyFill="1" applyBorder="1" applyProtection="1">
      <protection locked="0"/>
    </xf>
    <xf numFmtId="168" fontId="47" fillId="3" borderId="63" xfId="0" applyNumberFormat="1" applyFont="1" applyFill="1" applyBorder="1" applyProtection="1">
      <protection locked="0"/>
    </xf>
    <xf numFmtId="2" fontId="47" fillId="3" borderId="42" xfId="0" applyNumberFormat="1" applyFont="1" applyFill="1" applyBorder="1" applyAlignment="1" applyProtection="1">
      <alignment horizontal="right" wrapText="1"/>
      <protection locked="0"/>
    </xf>
    <xf numFmtId="11" fontId="47" fillId="3" borderId="65" xfId="0" applyNumberFormat="1" applyFont="1" applyFill="1" applyBorder="1" applyAlignment="1" applyProtection="1">
      <alignment horizontal="right" wrapText="1"/>
      <protection locked="0"/>
    </xf>
    <xf numFmtId="167" fontId="47" fillId="3" borderId="63" xfId="0" applyNumberFormat="1" applyFont="1" applyFill="1" applyBorder="1" applyProtection="1">
      <protection locked="0"/>
    </xf>
    <xf numFmtId="176" fontId="47" fillId="3" borderId="42" xfId="0" applyNumberFormat="1" applyFont="1" applyFill="1" applyBorder="1" applyProtection="1">
      <protection locked="0"/>
    </xf>
    <xf numFmtId="182" fontId="47" fillId="3" borderId="65" xfId="0" applyNumberFormat="1" applyFont="1" applyFill="1" applyBorder="1" applyProtection="1">
      <protection locked="0"/>
    </xf>
    <xf numFmtId="182" fontId="47" fillId="3" borderId="63" xfId="0" applyNumberFormat="1" applyFont="1" applyFill="1" applyBorder="1" applyProtection="1">
      <protection locked="0"/>
    </xf>
    <xf numFmtId="176" fontId="47" fillId="3" borderId="65" xfId="0" applyNumberFormat="1" applyFont="1" applyFill="1" applyBorder="1" applyProtection="1">
      <protection locked="0"/>
    </xf>
    <xf numFmtId="167" fontId="47" fillId="3" borderId="66" xfId="0" applyNumberFormat="1" applyFont="1" applyFill="1" applyBorder="1" applyProtection="1">
      <protection locked="0"/>
    </xf>
    <xf numFmtId="166" fontId="47" fillId="3" borderId="65" xfId="0" applyNumberFormat="1" applyFont="1" applyFill="1" applyBorder="1" applyProtection="1">
      <protection locked="0"/>
    </xf>
    <xf numFmtId="182" fontId="47" fillId="3" borderId="42" xfId="0" applyNumberFormat="1" applyFont="1" applyFill="1" applyBorder="1" applyProtection="1">
      <protection locked="0"/>
    </xf>
    <xf numFmtId="0" fontId="26" fillId="0" borderId="0" xfId="0" applyFont="1" applyAlignment="1" applyProtection="1">
      <alignment horizontal="right" wrapText="1"/>
      <protection locked="0"/>
    </xf>
    <xf numFmtId="171" fontId="19" fillId="0" borderId="0" xfId="0" applyNumberFormat="1" applyFont="1" applyAlignment="1" applyProtection="1">
      <alignment horizontal="right" wrapText="1"/>
      <protection locked="0"/>
    </xf>
    <xf numFmtId="164" fontId="27" fillId="0" borderId="0" xfId="0" applyNumberFormat="1" applyFont="1" applyProtection="1">
      <protection locked="0"/>
    </xf>
    <xf numFmtId="167" fontId="19" fillId="0" borderId="0" xfId="0" applyNumberFormat="1" applyFont="1" applyProtection="1">
      <protection locked="0"/>
    </xf>
    <xf numFmtId="170" fontId="19" fillId="0" borderId="0" xfId="0" applyNumberFormat="1" applyFont="1" applyProtection="1">
      <protection locked="0"/>
    </xf>
    <xf numFmtId="2" fontId="19" fillId="0" borderId="0" xfId="0" applyNumberFormat="1" applyFont="1" applyAlignment="1" applyProtection="1">
      <alignment horizontal="right" wrapText="1"/>
      <protection locked="0"/>
    </xf>
    <xf numFmtId="168" fontId="19" fillId="0" borderId="0" xfId="0" applyNumberFormat="1" applyFont="1" applyAlignment="1" applyProtection="1">
      <alignment horizontal="right" wrapText="1"/>
      <protection locked="0"/>
    </xf>
    <xf numFmtId="2" fontId="41" fillId="0" borderId="0" xfId="0" applyNumberFormat="1" applyFont="1" applyProtection="1">
      <protection locked="0"/>
    </xf>
    <xf numFmtId="173" fontId="41" fillId="0" borderId="0" xfId="0" applyNumberFormat="1" applyFont="1" applyProtection="1">
      <protection locked="0"/>
    </xf>
    <xf numFmtId="174" fontId="19" fillId="0" borderId="0" xfId="0" applyNumberFormat="1" applyFont="1" applyProtection="1">
      <protection locked="0"/>
    </xf>
    <xf numFmtId="174" fontId="41" fillId="0" borderId="0" xfId="0" applyNumberFormat="1" applyFont="1" applyProtection="1">
      <protection locked="0"/>
    </xf>
    <xf numFmtId="0" fontId="47" fillId="3" borderId="45" xfId="0" applyFont="1" applyFill="1" applyBorder="1" applyAlignment="1" applyProtection="1">
      <alignment horizontal="center" vertical="center" wrapText="1"/>
      <protection locked="0"/>
    </xf>
    <xf numFmtId="0" fontId="48" fillId="3" borderId="45" xfId="0" applyFont="1" applyFill="1" applyBorder="1" applyAlignment="1" applyProtection="1">
      <alignment horizontal="right" wrapText="1"/>
      <protection locked="0"/>
    </xf>
    <xf numFmtId="2" fontId="48" fillId="3" borderId="45" xfId="0" applyNumberFormat="1" applyFont="1" applyFill="1" applyBorder="1" applyAlignment="1" applyProtection="1">
      <alignment horizontal="right" wrapText="1"/>
      <protection locked="0"/>
    </xf>
    <xf numFmtId="168" fontId="48" fillId="3" borderId="45" xfId="0" applyNumberFormat="1" applyFont="1" applyFill="1" applyBorder="1" applyAlignment="1" applyProtection="1">
      <alignment horizontal="right" wrapText="1"/>
      <protection locked="0"/>
    </xf>
    <xf numFmtId="172" fontId="48" fillId="3" borderId="45" xfId="0" applyNumberFormat="1" applyFont="1" applyFill="1" applyBorder="1" applyAlignment="1" applyProtection="1">
      <alignment horizontal="right" wrapText="1"/>
      <protection locked="0"/>
    </xf>
    <xf numFmtId="11" fontId="47" fillId="3" borderId="48" xfId="0" applyNumberFormat="1" applyFont="1" applyFill="1" applyBorder="1" applyAlignment="1" applyProtection="1">
      <alignment horizontal="right" wrapText="1"/>
      <protection locked="0"/>
    </xf>
    <xf numFmtId="2" fontId="47" fillId="3" borderId="60" xfId="0" applyNumberFormat="1" applyFont="1" applyFill="1" applyBorder="1" applyProtection="1">
      <protection locked="0"/>
    </xf>
    <xf numFmtId="1" fontId="47" fillId="3" borderId="46" xfId="0" applyNumberFormat="1" applyFont="1" applyFill="1" applyBorder="1" applyProtection="1">
      <protection locked="0"/>
    </xf>
    <xf numFmtId="165" fontId="50" fillId="3" borderId="47" xfId="0" applyNumberFormat="1" applyFont="1" applyFill="1" applyBorder="1" applyProtection="1">
      <protection locked="0"/>
    </xf>
    <xf numFmtId="173" fontId="47" fillId="3" borderId="47" xfId="0" applyNumberFormat="1" applyFont="1" applyFill="1" applyBorder="1" applyProtection="1">
      <protection locked="0"/>
    </xf>
    <xf numFmtId="181" fontId="47" fillId="3" borderId="48" xfId="0" applyNumberFormat="1" applyFont="1" applyFill="1" applyBorder="1" applyProtection="1">
      <protection locked="0"/>
    </xf>
    <xf numFmtId="169" fontId="47" fillId="3" borderId="46" xfId="0" applyNumberFormat="1" applyFont="1" applyFill="1" applyBorder="1" applyProtection="1">
      <protection locked="0"/>
    </xf>
    <xf numFmtId="165" fontId="47" fillId="3" borderId="47" xfId="0" applyNumberFormat="1" applyFont="1" applyFill="1" applyBorder="1" applyAlignment="1" applyProtection="1">
      <alignment horizontal="right" wrapText="1"/>
      <protection locked="0"/>
    </xf>
    <xf numFmtId="174" fontId="47" fillId="3" borderId="48" xfId="0" applyNumberFormat="1" applyFont="1" applyFill="1" applyBorder="1" applyAlignment="1" applyProtection="1">
      <alignment horizontal="right" wrapText="1"/>
      <protection locked="0"/>
    </xf>
    <xf numFmtId="173" fontId="47" fillId="3" borderId="46" xfId="0" applyNumberFormat="1" applyFont="1" applyFill="1" applyBorder="1" applyProtection="1">
      <protection locked="0"/>
    </xf>
    <xf numFmtId="1" fontId="47" fillId="3" borderId="47" xfId="0" applyNumberFormat="1" applyFont="1" applyFill="1" applyBorder="1" applyProtection="1">
      <protection locked="0"/>
    </xf>
    <xf numFmtId="174" fontId="47" fillId="3" borderId="48" xfId="0" applyNumberFormat="1" applyFont="1" applyFill="1" applyBorder="1" applyProtection="1">
      <protection locked="0"/>
    </xf>
    <xf numFmtId="0" fontId="47" fillId="3" borderId="46" xfId="0" applyFont="1" applyFill="1" applyBorder="1" applyProtection="1">
      <protection locked="0"/>
    </xf>
    <xf numFmtId="1" fontId="47" fillId="3" borderId="48" xfId="0" applyNumberFormat="1" applyFont="1" applyFill="1" applyBorder="1" applyProtection="1">
      <protection locked="0"/>
    </xf>
    <xf numFmtId="165" fontId="47" fillId="3" borderId="48" xfId="0" applyNumberFormat="1" applyFont="1" applyFill="1" applyBorder="1" applyProtection="1">
      <protection locked="0"/>
    </xf>
    <xf numFmtId="174" fontId="47" fillId="3" borderId="46" xfId="0" applyNumberFormat="1" applyFont="1" applyFill="1" applyBorder="1" applyProtection="1">
      <protection locked="0"/>
    </xf>
    <xf numFmtId="174" fontId="47" fillId="3" borderId="47" xfId="0" applyNumberFormat="1" applyFont="1" applyFill="1" applyBorder="1" applyProtection="1">
      <protection locked="0"/>
    </xf>
    <xf numFmtId="0" fontId="48" fillId="3" borderId="67" xfId="0" applyFont="1" applyFill="1" applyBorder="1" applyAlignment="1" applyProtection="1">
      <alignment horizontal="right" wrapText="1"/>
      <protection locked="0"/>
    </xf>
    <xf numFmtId="0" fontId="48" fillId="3" borderId="49" xfId="0" applyFont="1" applyFill="1" applyBorder="1" applyAlignment="1" applyProtection="1">
      <alignment horizontal="right" wrapText="1"/>
      <protection locked="0"/>
    </xf>
    <xf numFmtId="11" fontId="47" fillId="3" borderId="50" xfId="0" applyNumberFormat="1" applyFont="1" applyFill="1" applyBorder="1" applyAlignment="1" applyProtection="1">
      <alignment horizontal="right" wrapText="1"/>
      <protection locked="0"/>
    </xf>
    <xf numFmtId="2" fontId="47" fillId="3" borderId="69" xfId="0" applyNumberFormat="1" applyFont="1" applyFill="1" applyBorder="1" applyProtection="1">
      <protection locked="0"/>
    </xf>
    <xf numFmtId="1" fontId="47" fillId="3" borderId="49" xfId="0" applyNumberFormat="1" applyFont="1" applyFill="1" applyBorder="1" applyProtection="1">
      <protection locked="0"/>
    </xf>
    <xf numFmtId="165" fontId="50" fillId="3" borderId="43" xfId="0" applyNumberFormat="1" applyFont="1" applyFill="1" applyBorder="1" applyProtection="1">
      <protection locked="0"/>
    </xf>
    <xf numFmtId="173" fontId="47" fillId="3" borderId="43" xfId="0" applyNumberFormat="1" applyFont="1" applyFill="1" applyBorder="1" applyProtection="1">
      <protection locked="0"/>
    </xf>
    <xf numFmtId="181" fontId="47" fillId="3" borderId="50" xfId="0" applyNumberFormat="1" applyFont="1" applyFill="1" applyBorder="1" applyProtection="1">
      <protection locked="0"/>
    </xf>
    <xf numFmtId="169" fontId="47" fillId="3" borderId="49" xfId="0" applyNumberFormat="1" applyFont="1" applyFill="1" applyBorder="1" applyProtection="1">
      <protection locked="0"/>
    </xf>
    <xf numFmtId="165" fontId="47" fillId="3" borderId="43" xfId="0" applyNumberFormat="1" applyFont="1" applyFill="1" applyBorder="1" applyAlignment="1" applyProtection="1">
      <alignment horizontal="right" wrapText="1"/>
      <protection locked="0"/>
    </xf>
    <xf numFmtId="174" fontId="47" fillId="3" borderId="50" xfId="0" applyNumberFormat="1" applyFont="1" applyFill="1" applyBorder="1" applyAlignment="1" applyProtection="1">
      <alignment horizontal="right" wrapText="1"/>
      <protection locked="0"/>
    </xf>
    <xf numFmtId="173" fontId="47" fillId="3" borderId="49" xfId="0" applyNumberFormat="1" applyFont="1" applyFill="1" applyBorder="1" applyProtection="1">
      <protection locked="0"/>
    </xf>
    <xf numFmtId="1" fontId="47" fillId="3" borderId="43" xfId="0" applyNumberFormat="1" applyFont="1" applyFill="1" applyBorder="1" applyProtection="1">
      <protection locked="0"/>
    </xf>
    <xf numFmtId="174" fontId="47" fillId="3" borderId="50" xfId="0" applyNumberFormat="1" applyFont="1" applyFill="1" applyBorder="1" applyProtection="1">
      <protection locked="0"/>
    </xf>
    <xf numFmtId="0" fontId="47" fillId="3" borderId="49" xfId="0" applyFont="1" applyFill="1" applyBorder="1" applyProtection="1">
      <protection locked="0"/>
    </xf>
    <xf numFmtId="1" fontId="47" fillId="3" borderId="50" xfId="0" applyNumberFormat="1" applyFont="1" applyFill="1" applyBorder="1" applyProtection="1">
      <protection locked="0"/>
    </xf>
    <xf numFmtId="165" fontId="47" fillId="3" borderId="50" xfId="0" applyNumberFormat="1" applyFont="1" applyFill="1" applyBorder="1" applyProtection="1">
      <protection locked="0"/>
    </xf>
    <xf numFmtId="174" fontId="47" fillId="3" borderId="49" xfId="0" applyNumberFormat="1" applyFont="1" applyFill="1" applyBorder="1" applyProtection="1">
      <protection locked="0"/>
    </xf>
    <xf numFmtId="174" fontId="47" fillId="3" borderId="43" xfId="0" applyNumberFormat="1" applyFont="1" applyFill="1" applyBorder="1" applyProtection="1">
      <protection locked="0"/>
    </xf>
    <xf numFmtId="0" fontId="48" fillId="3" borderId="68" xfId="0" applyFont="1" applyFill="1" applyBorder="1" applyAlignment="1" applyProtection="1">
      <alignment horizontal="right" wrapText="1"/>
      <protection locked="0"/>
    </xf>
    <xf numFmtId="0" fontId="48" fillId="3" borderId="51" xfId="0" applyFont="1" applyFill="1" applyBorder="1" applyAlignment="1" applyProtection="1">
      <alignment horizontal="right" wrapText="1"/>
      <protection locked="0"/>
    </xf>
    <xf numFmtId="11" fontId="47" fillId="3" borderId="53" xfId="0" applyNumberFormat="1" applyFont="1" applyFill="1" applyBorder="1" applyAlignment="1" applyProtection="1">
      <alignment horizontal="right" wrapText="1"/>
      <protection locked="0"/>
    </xf>
    <xf numFmtId="2" fontId="47" fillId="3" borderId="70" xfId="0" applyNumberFormat="1" applyFont="1" applyFill="1" applyBorder="1" applyProtection="1">
      <protection locked="0"/>
    </xf>
    <xf numFmtId="1" fontId="47" fillId="3" borderId="51" xfId="0" applyNumberFormat="1" applyFont="1" applyFill="1" applyBorder="1" applyProtection="1">
      <protection locked="0"/>
    </xf>
    <xf numFmtId="165" fontId="50" fillId="3" borderId="52" xfId="0" applyNumberFormat="1" applyFont="1" applyFill="1" applyBorder="1" applyProtection="1">
      <protection locked="0"/>
    </xf>
    <xf numFmtId="173" fontId="47" fillId="3" borderId="52" xfId="0" applyNumberFormat="1" applyFont="1" applyFill="1" applyBorder="1" applyProtection="1">
      <protection locked="0"/>
    </xf>
    <xf numFmtId="181" fontId="47" fillId="3" borderId="53" xfId="0" applyNumberFormat="1" applyFont="1" applyFill="1" applyBorder="1" applyProtection="1">
      <protection locked="0"/>
    </xf>
    <xf numFmtId="169" fontId="47" fillId="3" borderId="51" xfId="0" applyNumberFormat="1" applyFont="1" applyFill="1" applyBorder="1" applyProtection="1">
      <protection locked="0"/>
    </xf>
    <xf numFmtId="165" fontId="47" fillId="3" borderId="52" xfId="0" applyNumberFormat="1" applyFont="1" applyFill="1" applyBorder="1" applyAlignment="1" applyProtection="1">
      <alignment horizontal="right" wrapText="1"/>
      <protection locked="0"/>
    </xf>
    <xf numFmtId="174" fontId="47" fillId="3" borderId="53" xfId="0" applyNumberFormat="1" applyFont="1" applyFill="1" applyBorder="1" applyAlignment="1" applyProtection="1">
      <alignment horizontal="right" wrapText="1"/>
      <protection locked="0"/>
    </xf>
    <xf numFmtId="173" fontId="47" fillId="3" borderId="51" xfId="0" applyNumberFormat="1" applyFont="1" applyFill="1" applyBorder="1" applyProtection="1">
      <protection locked="0"/>
    </xf>
    <xf numFmtId="1" fontId="47" fillId="3" borderId="52" xfId="0" applyNumberFormat="1" applyFont="1" applyFill="1" applyBorder="1" applyProtection="1">
      <protection locked="0"/>
    </xf>
    <xf numFmtId="174" fontId="47" fillId="3" borderId="53" xfId="0" applyNumberFormat="1" applyFont="1" applyFill="1" applyBorder="1" applyProtection="1">
      <protection locked="0"/>
    </xf>
    <xf numFmtId="0" fontId="47" fillId="3" borderId="51" xfId="0" applyFont="1" applyFill="1" applyBorder="1" applyProtection="1">
      <protection locked="0"/>
    </xf>
    <xf numFmtId="1" fontId="47" fillId="3" borderId="53" xfId="0" applyNumberFormat="1" applyFont="1" applyFill="1" applyBorder="1" applyProtection="1">
      <protection locked="0"/>
    </xf>
    <xf numFmtId="165" fontId="47" fillId="3" borderId="53" xfId="0" applyNumberFormat="1" applyFont="1" applyFill="1" applyBorder="1" applyProtection="1">
      <protection locked="0"/>
    </xf>
    <xf numFmtId="174" fontId="47" fillId="3" borderId="51" xfId="0" applyNumberFormat="1" applyFont="1" applyFill="1" applyBorder="1" applyProtection="1">
      <protection locked="0"/>
    </xf>
    <xf numFmtId="174" fontId="47" fillId="3" borderId="52" xfId="0" applyNumberFormat="1" applyFont="1" applyFill="1" applyBorder="1" applyProtection="1">
      <protection locked="0"/>
    </xf>
    <xf numFmtId="0" fontId="44" fillId="0" borderId="0" xfId="0" applyFont="1" applyProtection="1">
      <protection locked="0"/>
    </xf>
    <xf numFmtId="0" fontId="47" fillId="3" borderId="38" xfId="0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Protection="1">
      <protection locked="0"/>
    </xf>
    <xf numFmtId="0" fontId="48" fillId="3" borderId="55" xfId="0" applyFont="1" applyFill="1" applyBorder="1" applyAlignment="1" applyProtection="1">
      <alignment horizontal="right" wrapText="1"/>
      <protection locked="0"/>
    </xf>
    <xf numFmtId="0" fontId="48" fillId="3" borderId="54" xfId="0" applyFont="1" applyFill="1" applyBorder="1" applyAlignment="1" applyProtection="1">
      <alignment horizontal="right" wrapText="1"/>
      <protection locked="0"/>
    </xf>
    <xf numFmtId="0" fontId="48" fillId="3" borderId="58" xfId="0" applyFont="1" applyFill="1" applyBorder="1" applyAlignment="1" applyProtection="1">
      <alignment horizontal="right" wrapText="1"/>
      <protection locked="0"/>
    </xf>
    <xf numFmtId="2" fontId="48" fillId="3" borderId="54" xfId="0" applyNumberFormat="1" applyFont="1" applyFill="1" applyBorder="1" applyAlignment="1" applyProtection="1">
      <alignment horizontal="right" wrapText="1"/>
      <protection locked="0"/>
    </xf>
    <xf numFmtId="2" fontId="49" fillId="3" borderId="42" xfId="0" applyNumberFormat="1" applyFont="1" applyFill="1" applyBorder="1" applyAlignment="1" applyProtection="1">
      <alignment horizontal="right" wrapText="1"/>
      <protection locked="0"/>
    </xf>
    <xf numFmtId="0" fontId="48" fillId="3" borderId="42" xfId="0" applyFont="1" applyFill="1" applyBorder="1" applyAlignment="1" applyProtection="1">
      <alignment horizontal="right" wrapText="1"/>
      <protection locked="0"/>
    </xf>
    <xf numFmtId="0" fontId="48" fillId="3" borderId="59" xfId="0" applyFont="1" applyFill="1" applyBorder="1" applyAlignment="1" applyProtection="1">
      <alignment horizontal="right" wrapText="1"/>
      <protection locked="0"/>
    </xf>
    <xf numFmtId="2" fontId="48" fillId="3" borderId="42" xfId="0" applyNumberFormat="1" applyFont="1" applyFill="1" applyBorder="1" applyAlignment="1" applyProtection="1">
      <alignment horizontal="right" wrapText="1"/>
      <protection locked="0"/>
    </xf>
    <xf numFmtId="168" fontId="48" fillId="3" borderId="59" xfId="0" applyNumberFormat="1" applyFont="1" applyFill="1" applyBorder="1" applyAlignment="1" applyProtection="1">
      <alignment horizontal="right" wrapText="1"/>
      <protection locked="0"/>
    </xf>
    <xf numFmtId="172" fontId="48" fillId="3" borderId="42" xfId="0" applyNumberFormat="1" applyFont="1" applyFill="1" applyBorder="1" applyAlignment="1" applyProtection="1">
      <alignment horizontal="right" wrapText="1"/>
      <protection locked="0"/>
    </xf>
    <xf numFmtId="0" fontId="50" fillId="0" borderId="0" xfId="0" applyFont="1" applyAlignment="1" applyProtection="1">
      <alignment horizontal="right" vertical="center"/>
      <protection locked="0"/>
    </xf>
    <xf numFmtId="0" fontId="48" fillId="3" borderId="56" xfId="0" applyFont="1" applyFill="1" applyBorder="1" applyAlignment="1" applyProtection="1">
      <alignment horizontal="right" vertical="top" wrapText="1"/>
      <protection locked="0"/>
    </xf>
    <xf numFmtId="0" fontId="48" fillId="3" borderId="49" xfId="0" applyFont="1" applyFill="1" applyBorder="1" applyAlignment="1" applyProtection="1">
      <alignment horizontal="right" vertical="top" wrapText="1"/>
      <protection locked="0"/>
    </xf>
    <xf numFmtId="0" fontId="47" fillId="3" borderId="56" xfId="0" applyFont="1" applyFill="1" applyBorder="1" applyAlignment="1" applyProtection="1">
      <alignment horizontal="right" vertical="top" wrapText="1"/>
      <protection locked="0"/>
    </xf>
    <xf numFmtId="2" fontId="47" fillId="3" borderId="57" xfId="0" applyNumberFormat="1" applyFont="1" applyFill="1" applyBorder="1" applyProtection="1">
      <protection locked="0"/>
    </xf>
    <xf numFmtId="181" fontId="47" fillId="3" borderId="56" xfId="0" applyNumberFormat="1" applyFont="1" applyFill="1" applyBorder="1" applyProtection="1">
      <protection locked="0"/>
    </xf>
    <xf numFmtId="1" fontId="47" fillId="3" borderId="56" xfId="0" applyNumberFormat="1" applyFont="1" applyFill="1" applyBorder="1" applyAlignment="1" applyProtection="1">
      <alignment horizontal="right" wrapText="1"/>
      <protection locked="0"/>
    </xf>
    <xf numFmtId="174" fontId="47" fillId="3" borderId="56" xfId="0" applyNumberFormat="1" applyFont="1" applyFill="1" applyBorder="1" applyProtection="1">
      <protection locked="0"/>
    </xf>
    <xf numFmtId="1" fontId="47" fillId="3" borderId="56" xfId="0" applyNumberFormat="1" applyFont="1" applyFill="1" applyBorder="1" applyProtection="1">
      <protection locked="0"/>
    </xf>
    <xf numFmtId="165" fontId="47" fillId="3" borderId="56" xfId="0" applyNumberFormat="1" applyFont="1" applyFill="1" applyBorder="1" applyProtection="1">
      <protection locked="0"/>
    </xf>
    <xf numFmtId="11" fontId="47" fillId="3" borderId="49" xfId="0" applyNumberFormat="1" applyFont="1" applyFill="1" applyBorder="1" applyProtection="1">
      <protection locked="0"/>
    </xf>
    <xf numFmtId="11" fontId="47" fillId="3" borderId="43" xfId="0" applyNumberFormat="1" applyFont="1" applyFill="1" applyBorder="1" applyProtection="1">
      <protection locked="0"/>
    </xf>
    <xf numFmtId="0" fontId="47" fillId="0" borderId="0" xfId="0" applyFont="1" applyAlignment="1" applyProtection="1">
      <alignment vertical="top"/>
      <protection locked="0"/>
    </xf>
    <xf numFmtId="0" fontId="24" fillId="0" borderId="0" xfId="0" applyFont="1" applyProtection="1">
      <protection locked="0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1" fontId="19" fillId="0" borderId="0" xfId="0" applyNumberFormat="1" applyFont="1"/>
    <xf numFmtId="0" fontId="2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2" fillId="0" borderId="0" xfId="0" applyFont="1"/>
    <xf numFmtId="0" fontId="31" fillId="0" borderId="0" xfId="0" applyFont="1" applyAlignment="1">
      <alignment vertical="center"/>
    </xf>
    <xf numFmtId="0" fontId="40" fillId="0" borderId="0" xfId="0" applyFont="1" applyAlignment="1">
      <alignment vertical="center" wrapText="1"/>
    </xf>
    <xf numFmtId="0" fontId="28" fillId="0" borderId="0" xfId="0" applyFont="1"/>
    <xf numFmtId="0" fontId="22" fillId="0" borderId="37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18" fillId="0" borderId="6" xfId="0" applyFont="1" applyBorder="1" applyAlignment="1">
      <alignment horizontal="right" wrapText="1"/>
    </xf>
    <xf numFmtId="0" fontId="18" fillId="0" borderId="3" xfId="0" applyFont="1" applyBorder="1" applyAlignment="1">
      <alignment horizontal="right" wrapText="1"/>
    </xf>
    <xf numFmtId="181" fontId="19" fillId="0" borderId="2" xfId="0" applyNumberFormat="1" applyFont="1" applyBorder="1" applyAlignment="1">
      <alignment horizontal="right" wrapText="1"/>
    </xf>
    <xf numFmtId="181" fontId="19" fillId="0" borderId="1" xfId="0" applyNumberFormat="1" applyFont="1" applyBorder="1"/>
    <xf numFmtId="165" fontId="19" fillId="0" borderId="1" xfId="0" applyNumberFormat="1" applyFont="1" applyBorder="1" applyAlignment="1">
      <alignment horizontal="right" wrapText="1"/>
    </xf>
    <xf numFmtId="181" fontId="19" fillId="0" borderId="1" xfId="0" applyNumberFormat="1" applyFont="1" applyBorder="1" applyAlignment="1">
      <alignment horizontal="right" wrapText="1"/>
    </xf>
    <xf numFmtId="181" fontId="19" fillId="0" borderId="5" xfId="0" applyNumberFormat="1" applyFont="1" applyBorder="1"/>
    <xf numFmtId="181" fontId="19" fillId="0" borderId="6" xfId="0" applyNumberFormat="1" applyFont="1" applyBorder="1" applyAlignment="1">
      <alignment horizontal="right" wrapText="1"/>
    </xf>
    <xf numFmtId="0" fontId="22" fillId="0" borderId="0" xfId="0" applyFont="1"/>
    <xf numFmtId="0" fontId="18" fillId="0" borderId="8" xfId="0" applyFont="1" applyBorder="1" applyAlignment="1">
      <alignment horizontal="right" wrapText="1"/>
    </xf>
    <xf numFmtId="171" fontId="19" fillId="0" borderId="8" xfId="0" applyNumberFormat="1" applyFont="1" applyBorder="1" applyAlignment="1">
      <alignment horizontal="right" wrapText="1"/>
    </xf>
    <xf numFmtId="2" fontId="19" fillId="0" borderId="8" xfId="0" applyNumberFormat="1" applyFont="1" applyBorder="1"/>
    <xf numFmtId="164" fontId="27" fillId="0" borderId="8" xfId="0" applyNumberFormat="1" applyFont="1" applyBorder="1"/>
    <xf numFmtId="167" fontId="19" fillId="0" borderId="8" xfId="0" applyNumberFormat="1" applyFont="1" applyBorder="1"/>
    <xf numFmtId="170" fontId="19" fillId="0" borderId="8" xfId="0" applyNumberFormat="1" applyFont="1" applyBorder="1"/>
    <xf numFmtId="1" fontId="19" fillId="0" borderId="8" xfId="0" applyNumberFormat="1" applyFont="1" applyBorder="1" applyAlignment="1">
      <alignment horizontal="right" wrapText="1"/>
    </xf>
    <xf numFmtId="164" fontId="19" fillId="0" borderId="8" xfId="0" applyNumberFormat="1" applyFont="1" applyBorder="1" applyAlignment="1">
      <alignment horizontal="right" wrapText="1"/>
    </xf>
    <xf numFmtId="170" fontId="19" fillId="0" borderId="8" xfId="0" applyNumberFormat="1" applyFont="1" applyBorder="1" applyAlignment="1">
      <alignment horizontal="right" wrapText="1"/>
    </xf>
    <xf numFmtId="0" fontId="19" fillId="0" borderId="8" xfId="0" applyFont="1" applyBorder="1"/>
    <xf numFmtId="0" fontId="41" fillId="0" borderId="8" xfId="0" applyFont="1" applyBorder="1" applyAlignment="1">
      <alignment horizontal="right" wrapText="1"/>
    </xf>
    <xf numFmtId="173" fontId="19" fillId="0" borderId="8" xfId="0" applyNumberFormat="1" applyFont="1" applyBorder="1" applyAlignment="1">
      <alignment horizontal="right" wrapText="1"/>
    </xf>
    <xf numFmtId="0" fontId="19" fillId="0" borderId="8" xfId="0" applyFont="1" applyBorder="1" applyAlignment="1">
      <alignment horizontal="right" wrapText="1"/>
    </xf>
    <xf numFmtId="1" fontId="19" fillId="0" borderId="8" xfId="0" applyNumberFormat="1" applyFont="1" applyBorder="1"/>
    <xf numFmtId="0" fontId="19" fillId="0" borderId="0" xfId="0" applyFont="1"/>
    <xf numFmtId="172" fontId="19" fillId="0" borderId="8" xfId="0" applyNumberFormat="1" applyFont="1" applyBorder="1"/>
    <xf numFmtId="0" fontId="21" fillId="0" borderId="0" xfId="0" applyFont="1" applyAlignment="1">
      <alignment horizontal="right"/>
    </xf>
    <xf numFmtId="11" fontId="19" fillId="0" borderId="2" xfId="0" applyNumberFormat="1" applyFont="1" applyBorder="1" applyAlignment="1">
      <alignment horizontal="right" wrapText="1"/>
    </xf>
    <xf numFmtId="11" fontId="19" fillId="0" borderId="1" xfId="0" applyNumberFormat="1" applyFont="1" applyBorder="1"/>
    <xf numFmtId="1" fontId="19" fillId="0" borderId="1" xfId="0" applyNumberFormat="1" applyFont="1" applyBorder="1" applyAlignment="1">
      <alignment horizontal="right" wrapText="1"/>
    </xf>
    <xf numFmtId="2" fontId="19" fillId="0" borderId="6" xfId="0" applyNumberFormat="1" applyFont="1" applyBorder="1" applyAlignment="1">
      <alignment horizontal="right" wrapText="1"/>
    </xf>
    <xf numFmtId="181" fontId="19" fillId="0" borderId="3" xfId="0" applyNumberFormat="1" applyFont="1" applyBorder="1"/>
    <xf numFmtId="181" fontId="19" fillId="0" borderId="6" xfId="0" applyNumberFormat="1" applyFont="1" applyBorder="1"/>
    <xf numFmtId="173" fontId="19" fillId="0" borderId="1" xfId="0" applyNumberFormat="1" applyFont="1" applyBorder="1"/>
    <xf numFmtId="0" fontId="18" fillId="0" borderId="0" xfId="0" applyFont="1" applyAlignment="1">
      <alignment horizontal="right" wrapText="1"/>
    </xf>
    <xf numFmtId="169" fontId="19" fillId="0" borderId="0" xfId="0" applyNumberFormat="1" applyFont="1" applyAlignment="1">
      <alignment horizontal="right" wrapText="1"/>
    </xf>
    <xf numFmtId="2" fontId="27" fillId="0" borderId="0" xfId="0" applyNumberFormat="1" applyFont="1"/>
    <xf numFmtId="168" fontId="19" fillId="0" borderId="0" xfId="0" applyNumberFormat="1" applyFont="1"/>
    <xf numFmtId="1" fontId="19" fillId="0" borderId="0" xfId="0" applyNumberFormat="1" applyFont="1" applyAlignment="1">
      <alignment horizontal="right" wrapText="1"/>
    </xf>
    <xf numFmtId="170" fontId="19" fillId="0" borderId="0" xfId="0" applyNumberFormat="1" applyFont="1" applyAlignment="1">
      <alignment horizontal="right" wrapText="1"/>
    </xf>
    <xf numFmtId="1" fontId="41" fillId="0" borderId="0" xfId="0" applyNumberFormat="1" applyFont="1" applyAlignment="1">
      <alignment horizontal="right" wrapText="1"/>
    </xf>
    <xf numFmtId="173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wrapText="1"/>
    </xf>
    <xf numFmtId="1" fontId="19" fillId="0" borderId="0" xfId="0" applyNumberFormat="1" applyFont="1"/>
    <xf numFmtId="164" fontId="41" fillId="0" borderId="0" xfId="0" applyNumberFormat="1" applyFont="1" applyAlignment="1">
      <alignment horizontal="right" wrapText="1"/>
    </xf>
    <xf numFmtId="168" fontId="41" fillId="0" borderId="0" xfId="0" applyNumberFormat="1" applyFont="1" applyAlignment="1">
      <alignment horizontal="right" wrapText="1"/>
    </xf>
    <xf numFmtId="172" fontId="19" fillId="0" borderId="0" xfId="0" applyNumberFormat="1" applyFont="1"/>
    <xf numFmtId="0" fontId="18" fillId="0" borderId="6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11" fontId="19" fillId="0" borderId="2" xfId="0" applyNumberFormat="1" applyFont="1" applyBorder="1" applyAlignment="1">
      <alignment horizontal="right" vertical="top" wrapText="1"/>
    </xf>
    <xf numFmtId="181" fontId="19" fillId="0" borderId="1" xfId="0" applyNumberFormat="1" applyFont="1" applyBorder="1" applyAlignment="1">
      <alignment vertical="top"/>
    </xf>
    <xf numFmtId="165" fontId="19" fillId="0" borderId="1" xfId="0" applyNumberFormat="1" applyFont="1" applyBorder="1" applyAlignment="1">
      <alignment horizontal="right" vertical="top" wrapText="1"/>
    </xf>
    <xf numFmtId="181" fontId="19" fillId="0" borderId="3" xfId="0" applyNumberFormat="1" applyFont="1" applyBorder="1" applyAlignment="1">
      <alignment vertical="top"/>
    </xf>
    <xf numFmtId="181" fontId="19" fillId="0" borderId="6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4" fillId="0" borderId="0" xfId="0" applyFont="1"/>
    <xf numFmtId="0" fontId="18" fillId="4" borderId="19" xfId="0" applyFont="1" applyFill="1" applyBorder="1" applyAlignment="1">
      <alignment horizontal="right" wrapText="1"/>
    </xf>
    <xf numFmtId="0" fontId="18" fillId="4" borderId="20" xfId="0" applyFont="1" applyFill="1" applyBorder="1" applyAlignment="1">
      <alignment horizontal="right" wrapText="1"/>
    </xf>
    <xf numFmtId="0" fontId="18" fillId="4" borderId="13" xfId="0" applyFont="1" applyFill="1" applyBorder="1" applyAlignment="1">
      <alignment horizontal="right" wrapText="1"/>
    </xf>
    <xf numFmtId="0" fontId="10" fillId="4" borderId="34" xfId="0" applyFont="1" applyFill="1" applyBorder="1" applyAlignment="1">
      <alignment horizontal="right" wrapText="1"/>
    </xf>
    <xf numFmtId="0" fontId="10" fillId="4" borderId="20" xfId="0" applyFont="1" applyFill="1" applyBorder="1" applyAlignment="1">
      <alignment horizontal="right" wrapText="1"/>
    </xf>
    <xf numFmtId="0" fontId="10" fillId="4" borderId="12" xfId="0" applyFont="1" applyFill="1" applyBorder="1" applyAlignment="1">
      <alignment horizontal="right" wrapText="1"/>
    </xf>
    <xf numFmtId="0" fontId="18" fillId="4" borderId="12" xfId="0" applyFont="1" applyFill="1" applyBorder="1" applyAlignment="1">
      <alignment horizontal="right" wrapText="1"/>
    </xf>
    <xf numFmtId="0" fontId="18" fillId="4" borderId="35" xfId="0" applyFont="1" applyFill="1" applyBorder="1" applyAlignment="1">
      <alignment horizontal="right" wrapText="1"/>
    </xf>
    <xf numFmtId="0" fontId="18" fillId="4" borderId="36" xfId="0" applyFont="1" applyFill="1" applyBorder="1" applyAlignment="1">
      <alignment horizontal="right" wrapText="1"/>
    </xf>
    <xf numFmtId="0" fontId="10" fillId="4" borderId="36" xfId="0" applyFont="1" applyFill="1" applyBorder="1" applyAlignment="1">
      <alignment horizontal="right" wrapText="1"/>
    </xf>
    <xf numFmtId="173" fontId="19" fillId="0" borderId="7" xfId="0" applyNumberFormat="1" applyFont="1" applyBorder="1"/>
    <xf numFmtId="169" fontId="27" fillId="0" borderId="1" xfId="0" applyNumberFormat="1" applyFont="1" applyBorder="1"/>
    <xf numFmtId="181" fontId="19" fillId="0" borderId="5" xfId="0" applyNumberFormat="1" applyFont="1" applyBorder="1" applyAlignment="1">
      <alignment horizontal="right" wrapText="1"/>
    </xf>
    <xf numFmtId="173" fontId="19" fillId="0" borderId="1" xfId="0" applyNumberFormat="1" applyFont="1" applyBorder="1" applyAlignment="1">
      <alignment horizontal="right" wrapText="1"/>
    </xf>
    <xf numFmtId="165" fontId="19" fillId="0" borderId="6" xfId="0" applyNumberFormat="1" applyFont="1" applyBorder="1" applyAlignment="1">
      <alignment horizontal="right" wrapText="1"/>
    </xf>
    <xf numFmtId="167" fontId="19" fillId="0" borderId="3" xfId="0" applyNumberFormat="1" applyFont="1" applyBorder="1" applyAlignment="1">
      <alignment horizontal="right" wrapText="1"/>
    </xf>
    <xf numFmtId="167" fontId="19" fillId="0" borderId="1" xfId="0" applyNumberFormat="1" applyFont="1" applyBorder="1" applyAlignment="1">
      <alignment horizontal="right" wrapText="1"/>
    </xf>
    <xf numFmtId="166" fontId="19" fillId="0" borderId="1" xfId="0" applyNumberFormat="1" applyFont="1" applyBorder="1" applyAlignment="1">
      <alignment horizontal="right" wrapText="1"/>
    </xf>
    <xf numFmtId="0" fontId="10" fillId="4" borderId="3" xfId="0" applyFont="1" applyFill="1" applyBorder="1" applyAlignment="1">
      <alignment horizontal="right" wrapText="1"/>
    </xf>
    <xf numFmtId="0" fontId="10" fillId="4" borderId="4" xfId="0" applyFont="1" applyFill="1" applyBorder="1" applyAlignment="1">
      <alignment horizontal="right" wrapText="1"/>
    </xf>
    <xf numFmtId="2" fontId="10" fillId="4" borderId="34" xfId="0" applyNumberFormat="1" applyFont="1" applyFill="1" applyBorder="1" applyAlignment="1">
      <alignment horizontal="right" wrapText="1"/>
    </xf>
    <xf numFmtId="2" fontId="10" fillId="4" borderId="20" xfId="0" applyNumberFormat="1" applyFont="1" applyFill="1" applyBorder="1" applyAlignment="1">
      <alignment horizontal="right" wrapText="1"/>
    </xf>
    <xf numFmtId="172" fontId="10" fillId="4" borderId="36" xfId="0" applyNumberFormat="1" applyFont="1" applyFill="1" applyBorder="1" applyAlignment="1">
      <alignment horizontal="right" wrapText="1"/>
    </xf>
    <xf numFmtId="165" fontId="19" fillId="0" borderId="7" xfId="0" applyNumberFormat="1" applyFont="1" applyBorder="1"/>
    <xf numFmtId="173" fontId="27" fillId="0" borderId="1" xfId="0" applyNumberFormat="1" applyFont="1" applyBorder="1"/>
    <xf numFmtId="169" fontId="19" fillId="0" borderId="1" xfId="0" applyNumberFormat="1" applyFont="1" applyBorder="1"/>
    <xf numFmtId="173" fontId="19" fillId="0" borderId="3" xfId="0" applyNumberFormat="1" applyFont="1" applyBorder="1" applyAlignment="1">
      <alignment horizontal="right" wrapText="1"/>
    </xf>
    <xf numFmtId="11" fontId="19" fillId="0" borderId="5" xfId="0" applyNumberFormat="1" applyFont="1" applyBorder="1"/>
    <xf numFmtId="11" fontId="22" fillId="0" borderId="1" xfId="0" applyNumberFormat="1" applyFont="1" applyBorder="1" applyAlignment="1">
      <alignment horizontal="right" wrapText="1"/>
    </xf>
    <xf numFmtId="11" fontId="19" fillId="0" borderId="3" xfId="0" applyNumberFormat="1" applyFont="1" applyBorder="1"/>
    <xf numFmtId="11" fontId="19" fillId="0" borderId="6" xfId="0" applyNumberFormat="1" applyFont="1" applyBorder="1"/>
    <xf numFmtId="0" fontId="18" fillId="4" borderId="3" xfId="0" applyFont="1" applyFill="1" applyBorder="1" applyAlignment="1">
      <alignment horizontal="right" wrapText="1"/>
    </xf>
    <xf numFmtId="0" fontId="18" fillId="4" borderId="4" xfId="0" applyFont="1" applyFill="1" applyBorder="1" applyAlignment="1">
      <alignment horizontal="right" wrapText="1"/>
    </xf>
    <xf numFmtId="166" fontId="19" fillId="0" borderId="7" xfId="0" applyNumberFormat="1" applyFont="1" applyBorder="1"/>
    <xf numFmtId="167" fontId="27" fillId="0" borderId="1" xfId="0" applyNumberFormat="1" applyFont="1" applyBorder="1"/>
    <xf numFmtId="177" fontId="19" fillId="0" borderId="1" xfId="0" applyNumberFormat="1" applyFont="1" applyBorder="1"/>
    <xf numFmtId="166" fontId="19" fillId="0" borderId="6" xfId="0" applyNumberFormat="1" applyFont="1" applyBorder="1" applyAlignment="1">
      <alignment horizontal="right" wrapText="1"/>
    </xf>
    <xf numFmtId="166" fontId="19" fillId="0" borderId="7" xfId="0" applyNumberFormat="1" applyFont="1" applyBorder="1" applyAlignment="1">
      <alignment vertical="top"/>
    </xf>
    <xf numFmtId="167" fontId="27" fillId="0" borderId="1" xfId="0" applyNumberFormat="1" applyFont="1" applyBorder="1" applyAlignment="1">
      <alignment vertical="top"/>
    </xf>
    <xf numFmtId="177" fontId="19" fillId="0" borderId="1" xfId="0" applyNumberFormat="1" applyFont="1" applyBorder="1" applyAlignment="1">
      <alignment vertical="top"/>
    </xf>
    <xf numFmtId="173" fontId="19" fillId="0" borderId="1" xfId="0" applyNumberFormat="1" applyFont="1" applyBorder="1" applyAlignment="1">
      <alignment horizontal="right" vertical="top" wrapText="1"/>
    </xf>
    <xf numFmtId="181" fontId="19" fillId="0" borderId="1" xfId="0" applyNumberFormat="1" applyFont="1" applyBorder="1" applyAlignment="1">
      <alignment horizontal="right" vertical="top" wrapText="1"/>
    </xf>
    <xf numFmtId="167" fontId="19" fillId="0" borderId="1" xfId="0" applyNumberFormat="1" applyFont="1" applyBorder="1" applyAlignment="1">
      <alignment horizontal="right" vertical="top" wrapText="1"/>
    </xf>
    <xf numFmtId="166" fontId="19" fillId="0" borderId="6" xfId="0" applyNumberFormat="1" applyFont="1" applyBorder="1" applyAlignment="1">
      <alignment horizontal="right" vertical="top" wrapText="1"/>
    </xf>
    <xf numFmtId="0" fontId="18" fillId="6" borderId="19" xfId="0" applyFont="1" applyFill="1" applyBorder="1" applyAlignment="1">
      <alignment horizontal="right" wrapText="1"/>
    </xf>
    <xf numFmtId="0" fontId="18" fillId="6" borderId="20" xfId="0" applyFont="1" applyFill="1" applyBorder="1" applyAlignment="1">
      <alignment horizontal="right" wrapText="1"/>
    </xf>
    <xf numFmtId="0" fontId="18" fillId="6" borderId="13" xfId="0" applyFont="1" applyFill="1" applyBorder="1" applyAlignment="1">
      <alignment horizontal="right" wrapText="1"/>
    </xf>
    <xf numFmtId="0" fontId="10" fillId="6" borderId="34" xfId="0" applyFont="1" applyFill="1" applyBorder="1" applyAlignment="1">
      <alignment horizontal="right" wrapText="1"/>
    </xf>
    <xf numFmtId="0" fontId="10" fillId="6" borderId="20" xfId="0" applyFont="1" applyFill="1" applyBorder="1" applyAlignment="1">
      <alignment horizontal="right" wrapText="1"/>
    </xf>
    <xf numFmtId="0" fontId="10" fillId="6" borderId="12" xfId="0" applyFont="1" applyFill="1" applyBorder="1" applyAlignment="1">
      <alignment horizontal="right" wrapText="1"/>
    </xf>
    <xf numFmtId="0" fontId="18" fillId="6" borderId="12" xfId="0" applyFont="1" applyFill="1" applyBorder="1" applyAlignment="1">
      <alignment horizontal="right" wrapText="1"/>
    </xf>
    <xf numFmtId="0" fontId="18" fillId="6" borderId="35" xfId="0" applyFont="1" applyFill="1" applyBorder="1" applyAlignment="1">
      <alignment horizontal="right" wrapText="1"/>
    </xf>
    <xf numFmtId="0" fontId="18" fillId="6" borderId="36" xfId="0" applyFont="1" applyFill="1" applyBorder="1" applyAlignment="1">
      <alignment horizontal="right" wrapText="1"/>
    </xf>
    <xf numFmtId="0" fontId="10" fillId="6" borderId="36" xfId="0" applyFont="1" applyFill="1" applyBorder="1" applyAlignment="1">
      <alignment horizontal="right" wrapText="1"/>
    </xf>
    <xf numFmtId="167" fontId="19" fillId="0" borderId="7" xfId="0" applyNumberFormat="1" applyFont="1" applyBorder="1"/>
    <xf numFmtId="177" fontId="27" fillId="0" borderId="1" xfId="0" applyNumberFormat="1" applyFont="1" applyBorder="1"/>
    <xf numFmtId="0" fontId="10" fillId="6" borderId="3" xfId="0" applyFont="1" applyFill="1" applyBorder="1" applyAlignment="1">
      <alignment horizontal="right" wrapText="1"/>
    </xf>
    <xf numFmtId="0" fontId="10" fillId="6" borderId="4" xfId="0" applyFont="1" applyFill="1" applyBorder="1" applyAlignment="1">
      <alignment horizontal="right" wrapText="1"/>
    </xf>
    <xf numFmtId="2" fontId="10" fillId="6" borderId="34" xfId="0" applyNumberFormat="1" applyFont="1" applyFill="1" applyBorder="1" applyAlignment="1">
      <alignment horizontal="right" wrapText="1"/>
    </xf>
    <xf numFmtId="2" fontId="10" fillId="6" borderId="20" xfId="0" applyNumberFormat="1" applyFont="1" applyFill="1" applyBorder="1" applyAlignment="1">
      <alignment horizontal="right" wrapText="1"/>
    </xf>
    <xf numFmtId="172" fontId="10" fillId="6" borderId="36" xfId="0" applyNumberFormat="1" applyFont="1" applyFill="1" applyBorder="1" applyAlignment="1">
      <alignment horizontal="right" wrapText="1"/>
    </xf>
    <xf numFmtId="0" fontId="18" fillId="6" borderId="3" xfId="0" applyFont="1" applyFill="1" applyBorder="1" applyAlignment="1">
      <alignment horizontal="right" wrapText="1"/>
    </xf>
    <xf numFmtId="0" fontId="18" fillId="6" borderId="4" xfId="0" applyFont="1" applyFill="1" applyBorder="1" applyAlignment="1">
      <alignment horizontal="right" wrapText="1"/>
    </xf>
    <xf numFmtId="164" fontId="19" fillId="0" borderId="7" xfId="0" applyNumberFormat="1" applyFont="1" applyBorder="1"/>
    <xf numFmtId="168" fontId="27" fillId="0" borderId="1" xfId="0" applyNumberFormat="1" applyFont="1" applyBorder="1"/>
    <xf numFmtId="168" fontId="19" fillId="0" borderId="3" xfId="0" applyNumberFormat="1" applyFont="1" applyBorder="1" applyAlignment="1">
      <alignment horizontal="right" wrapText="1"/>
    </xf>
    <xf numFmtId="11" fontId="19" fillId="0" borderId="1" xfId="0" applyNumberFormat="1" applyFont="1" applyBorder="1" applyAlignment="1">
      <alignment horizontal="right" wrapText="1"/>
    </xf>
    <xf numFmtId="164" fontId="19" fillId="0" borderId="7" xfId="0" applyNumberFormat="1" applyFont="1" applyBorder="1" applyAlignment="1">
      <alignment vertical="top"/>
    </xf>
    <xf numFmtId="168" fontId="27" fillId="0" borderId="1" xfId="0" applyNumberFormat="1" applyFont="1" applyBorder="1" applyAlignment="1">
      <alignment vertical="top"/>
    </xf>
    <xf numFmtId="11" fontId="19" fillId="0" borderId="1" xfId="0" applyNumberFormat="1" applyFont="1" applyBorder="1" applyAlignment="1">
      <alignment horizontal="right" vertical="top" wrapText="1"/>
    </xf>
    <xf numFmtId="11" fontId="19" fillId="0" borderId="3" xfId="0" applyNumberFormat="1" applyFont="1" applyBorder="1" applyAlignment="1">
      <alignment vertical="top"/>
    </xf>
    <xf numFmtId="11" fontId="19" fillId="0" borderId="6" xfId="0" applyNumberFormat="1" applyFont="1" applyBorder="1" applyAlignment="1">
      <alignment vertical="top"/>
    </xf>
    <xf numFmtId="0" fontId="1" fillId="0" borderId="0" xfId="0" applyFont="1"/>
    <xf numFmtId="0" fontId="56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38" fillId="0" borderId="14" xfId="0" applyFont="1" applyBorder="1" applyAlignment="1" applyProtection="1">
      <alignment horizontal="center" vertical="center" wrapText="1"/>
      <protection locked="0"/>
    </xf>
    <xf numFmtId="0" fontId="38" fillId="0" borderId="15" xfId="0" applyFont="1" applyBorder="1" applyAlignment="1" applyProtection="1">
      <alignment horizontal="center" vertical="center" wrapText="1"/>
      <protection locked="0"/>
    </xf>
    <xf numFmtId="0" fontId="38" fillId="0" borderId="16" xfId="0" applyFont="1" applyBorder="1" applyAlignment="1" applyProtection="1">
      <alignment horizontal="center" vertical="center" wrapText="1"/>
      <protection locked="0"/>
    </xf>
    <xf numFmtId="0" fontId="53" fillId="3" borderId="45" xfId="0" applyFont="1" applyFill="1" applyBorder="1" applyAlignment="1" applyProtection="1">
      <alignment horizontal="center" vertical="center"/>
      <protection locked="0"/>
    </xf>
    <xf numFmtId="0" fontId="54" fillId="3" borderId="45" xfId="0" applyFont="1" applyFill="1" applyBorder="1" applyAlignment="1" applyProtection="1">
      <alignment horizontal="center" vertical="center" wrapText="1"/>
      <protection locked="0"/>
    </xf>
    <xf numFmtId="0" fontId="47" fillId="3" borderId="45" xfId="0" applyFont="1" applyFill="1" applyBorder="1" applyAlignment="1" applyProtection="1">
      <alignment horizontal="center" vertical="center" wrapText="1"/>
      <protection locked="0"/>
    </xf>
    <xf numFmtId="0" fontId="47" fillId="3" borderId="45" xfId="0" applyFont="1" applyFill="1" applyBorder="1" applyAlignment="1" applyProtection="1">
      <alignment horizontal="center" vertical="center"/>
      <protection locked="0"/>
    </xf>
    <xf numFmtId="0" fontId="48" fillId="3" borderId="45" xfId="0" applyFont="1" applyFill="1" applyBorder="1" applyAlignment="1" applyProtection="1">
      <alignment horizontal="center" vertical="center" wrapText="1"/>
      <protection locked="0"/>
    </xf>
    <xf numFmtId="0" fontId="46" fillId="3" borderId="45" xfId="0" applyFont="1" applyFill="1" applyBorder="1" applyAlignment="1" applyProtection="1">
      <alignment horizontal="center" vertical="center" wrapText="1"/>
      <protection locked="0"/>
    </xf>
    <xf numFmtId="0" fontId="44" fillId="3" borderId="45" xfId="0" applyFont="1" applyFill="1" applyBorder="1" applyAlignment="1" applyProtection="1">
      <alignment horizontal="center" vertical="center"/>
      <protection locked="0"/>
    </xf>
    <xf numFmtId="0" fontId="45" fillId="3" borderId="45" xfId="0" applyFont="1" applyFill="1" applyBorder="1" applyAlignment="1" applyProtection="1">
      <alignment horizontal="center" vertical="center" wrapText="1"/>
      <protection locked="0"/>
    </xf>
    <xf numFmtId="0" fontId="45" fillId="3" borderId="39" xfId="0" applyFont="1" applyFill="1" applyBorder="1" applyAlignment="1" applyProtection="1">
      <alignment horizontal="center" vertical="center" wrapText="1"/>
      <protection locked="0"/>
    </xf>
    <xf numFmtId="0" fontId="45" fillId="3" borderId="40" xfId="0" applyFont="1" applyFill="1" applyBorder="1" applyAlignment="1" applyProtection="1">
      <alignment horizontal="center" vertical="center" wrapText="1"/>
      <protection locked="0"/>
    </xf>
    <xf numFmtId="0" fontId="45" fillId="3" borderId="41" xfId="0" applyFont="1" applyFill="1" applyBorder="1" applyAlignment="1" applyProtection="1">
      <alignment horizontal="center" vertical="center" wrapText="1"/>
      <protection locked="0"/>
    </xf>
    <xf numFmtId="0" fontId="47" fillId="3" borderId="39" xfId="0" applyFont="1" applyFill="1" applyBorder="1" applyAlignment="1" applyProtection="1">
      <alignment horizontal="center" vertical="center" wrapText="1"/>
      <protection locked="0"/>
    </xf>
    <xf numFmtId="0" fontId="47" fillId="3" borderId="40" xfId="0" applyFont="1" applyFill="1" applyBorder="1" applyAlignment="1" applyProtection="1">
      <alignment horizontal="center" vertical="center"/>
      <protection locked="0"/>
    </xf>
    <xf numFmtId="0" fontId="47" fillId="3" borderId="41" xfId="0" applyFont="1" applyFill="1" applyBorder="1" applyAlignment="1" applyProtection="1">
      <alignment horizontal="center" vertical="center"/>
      <protection locked="0"/>
    </xf>
    <xf numFmtId="0" fontId="47" fillId="3" borderId="40" xfId="0" applyFont="1" applyFill="1" applyBorder="1" applyAlignment="1" applyProtection="1">
      <alignment horizontal="center" vertical="center" wrapText="1"/>
      <protection locked="0"/>
    </xf>
    <xf numFmtId="0" fontId="47" fillId="3" borderId="41" xfId="0" applyFont="1" applyFill="1" applyBorder="1" applyAlignment="1" applyProtection="1">
      <alignment horizontal="center" vertical="center" wrapText="1"/>
      <protection locked="0"/>
    </xf>
    <xf numFmtId="0" fontId="47" fillId="3" borderId="38" xfId="0" applyFont="1" applyFill="1" applyBorder="1" applyAlignment="1" applyProtection="1">
      <alignment horizontal="center" vertical="center" wrapText="1"/>
      <protection locked="0"/>
    </xf>
    <xf numFmtId="0" fontId="45" fillId="3" borderId="44" xfId="0" applyFont="1" applyFill="1" applyBorder="1" applyAlignment="1" applyProtection="1">
      <alignment horizontal="center" vertical="center" wrapText="1"/>
      <protection locked="0"/>
    </xf>
    <xf numFmtId="0" fontId="46" fillId="3" borderId="44" xfId="0" applyFont="1" applyFill="1" applyBorder="1" applyAlignment="1" applyProtection="1">
      <alignment horizontal="center" vertical="center" wrapText="1"/>
      <protection locked="0"/>
    </xf>
    <xf numFmtId="0" fontId="29" fillId="0" borderId="29" xfId="0" applyFont="1" applyBorder="1" applyAlignment="1" applyProtection="1">
      <alignment horizontal="center" vertical="center" wrapText="1"/>
      <protection locked="0"/>
    </xf>
    <xf numFmtId="0" fontId="29" fillId="0" borderId="30" xfId="0" applyFont="1" applyBorder="1" applyAlignment="1" applyProtection="1">
      <alignment horizontal="center" vertical="center" wrapText="1"/>
      <protection locked="0"/>
    </xf>
    <xf numFmtId="0" fontId="29" fillId="0" borderId="31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top"/>
    </xf>
    <xf numFmtId="0" fontId="17" fillId="8" borderId="0" xfId="0" applyFont="1" applyFill="1" applyAlignment="1">
      <alignment horizontal="center" vertical="center"/>
    </xf>
    <xf numFmtId="0" fontId="17" fillId="8" borderId="0" xfId="0" quotePrefix="1" applyFont="1" applyFill="1" applyAlignment="1">
      <alignment horizontal="center" vertical="center"/>
    </xf>
    <xf numFmtId="0" fontId="17" fillId="9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center"/>
    </xf>
    <xf numFmtId="0" fontId="17" fillId="9" borderId="0" xfId="0" quotePrefix="1" applyFont="1" applyFill="1" applyAlignment="1">
      <alignment horizontal="center" vertical="center"/>
    </xf>
    <xf numFmtId="0" fontId="37" fillId="9" borderId="0" xfId="0" applyFont="1" applyFill="1" applyAlignment="1">
      <alignment horizontal="center" vertical="top"/>
    </xf>
    <xf numFmtId="0" fontId="0" fillId="9" borderId="0" xfId="0" applyFill="1" applyAlignment="1">
      <alignment horizontal="center" vertical="top"/>
    </xf>
    <xf numFmtId="0" fontId="0" fillId="9" borderId="0" xfId="0" applyFill="1" applyAlignment="1">
      <alignment horizontal="center" vertical="center"/>
    </xf>
    <xf numFmtId="0" fontId="0" fillId="9" borderId="0" xfId="0" quotePrefix="1" applyFill="1" applyAlignment="1">
      <alignment horizontal="center" vertical="center"/>
    </xf>
    <xf numFmtId="0" fontId="0" fillId="8" borderId="0" xfId="0" applyFill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0" fillId="8" borderId="0" xfId="0" quotePrefix="1" applyFill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57" fillId="0" borderId="75" xfId="0" applyFont="1" applyBorder="1" applyAlignment="1">
      <alignment horizontal="center" vertical="center"/>
    </xf>
    <xf numFmtId="0" fontId="61" fillId="0" borderId="0" xfId="0" applyFont="1"/>
    <xf numFmtId="0" fontId="62" fillId="0" borderId="0" xfId="0" applyFont="1" applyAlignment="1">
      <alignment horizontal="left" vertical="center" wrapText="1"/>
    </xf>
    <xf numFmtId="0" fontId="63" fillId="5" borderId="12" xfId="0" applyFont="1" applyFill="1" applyBorder="1" applyAlignment="1" applyProtection="1">
      <alignment horizontal="right" wrapText="1"/>
      <protection locked="0"/>
    </xf>
    <xf numFmtId="0" fontId="63" fillId="5" borderId="1" xfId="0" applyFont="1" applyFill="1" applyBorder="1" applyAlignment="1" applyProtection="1">
      <alignment horizontal="right" wrapText="1"/>
      <protection locked="0"/>
    </xf>
    <xf numFmtId="0" fontId="66" fillId="0" borderId="3" xfId="0" applyFont="1" applyBorder="1" applyAlignment="1" applyProtection="1">
      <alignment horizontal="right" wrapText="1"/>
      <protection locked="0"/>
    </xf>
    <xf numFmtId="0" fontId="66" fillId="0" borderId="1" xfId="0" applyFont="1" applyBorder="1" applyAlignment="1" applyProtection="1">
      <alignment horizontal="right" wrapText="1"/>
      <protection locked="0"/>
    </xf>
    <xf numFmtId="165" fontId="66" fillId="0" borderId="3" xfId="0" applyNumberFormat="1" applyFont="1" applyBorder="1" applyAlignment="1" applyProtection="1">
      <alignment horizontal="right" wrapText="1"/>
      <protection locked="0"/>
    </xf>
    <xf numFmtId="165" fontId="66" fillId="0" borderId="3" xfId="0" applyNumberFormat="1" applyFont="1" applyBorder="1" applyAlignment="1" applyProtection="1">
      <alignment horizontal="right"/>
      <protection locked="0"/>
    </xf>
    <xf numFmtId="2" fontId="66" fillId="0" borderId="1" xfId="0" applyNumberFormat="1" applyFont="1" applyBorder="1" applyAlignment="1" applyProtection="1">
      <alignment horizontal="right" wrapText="1"/>
      <protection locked="0"/>
    </xf>
    <xf numFmtId="2" fontId="66" fillId="0" borderId="1" xfId="0" applyNumberFormat="1" applyFont="1" applyBorder="1" applyProtection="1">
      <protection locked="0"/>
    </xf>
    <xf numFmtId="0" fontId="66" fillId="0" borderId="3" xfId="0" applyFont="1" applyBorder="1" applyAlignment="1" applyProtection="1">
      <alignment horizontal="right" vertical="top" wrapText="1"/>
      <protection locked="0"/>
    </xf>
    <xf numFmtId="0" fontId="66" fillId="0" borderId="1" xfId="0" applyFont="1" applyBorder="1" applyAlignment="1" applyProtection="1">
      <alignment horizontal="right" vertical="top" wrapText="1"/>
      <protection locked="0"/>
    </xf>
    <xf numFmtId="0" fontId="67" fillId="4" borderId="12" xfId="0" applyFont="1" applyFill="1" applyBorder="1" applyAlignment="1">
      <alignment horizontal="right" wrapText="1"/>
    </xf>
    <xf numFmtId="0" fontId="67" fillId="4" borderId="1" xfId="0" applyFont="1" applyFill="1" applyBorder="1" applyAlignment="1">
      <alignment horizontal="right" wrapText="1"/>
    </xf>
    <xf numFmtId="173" fontId="66" fillId="0" borderId="3" xfId="0" applyNumberFormat="1" applyFont="1" applyBorder="1" applyAlignment="1">
      <alignment horizontal="right" wrapText="1"/>
    </xf>
    <xf numFmtId="0" fontId="66" fillId="0" borderId="1" xfId="0" applyFont="1" applyBorder="1" applyAlignment="1">
      <alignment horizontal="right" wrapText="1"/>
    </xf>
    <xf numFmtId="165" fontId="66" fillId="0" borderId="3" xfId="0" applyNumberFormat="1" applyFont="1" applyBorder="1" applyAlignment="1">
      <alignment horizontal="right" wrapText="1"/>
    </xf>
    <xf numFmtId="165" fontId="66" fillId="0" borderId="3" xfId="0" applyNumberFormat="1" applyFont="1" applyBorder="1" applyAlignment="1">
      <alignment horizontal="right"/>
    </xf>
    <xf numFmtId="165" fontId="66" fillId="0" borderId="1" xfId="0" applyNumberFormat="1" applyFont="1" applyBorder="1" applyAlignment="1">
      <alignment horizontal="right" wrapText="1"/>
    </xf>
    <xf numFmtId="0" fontId="66" fillId="0" borderId="3" xfId="0" applyFont="1" applyBorder="1" applyAlignment="1">
      <alignment horizontal="right" wrapText="1"/>
    </xf>
    <xf numFmtId="0" fontId="66" fillId="0" borderId="3" xfId="0" applyFont="1" applyBorder="1" applyAlignment="1">
      <alignment horizontal="right" vertical="top" wrapText="1"/>
    </xf>
    <xf numFmtId="0" fontId="66" fillId="0" borderId="1" xfId="0" applyFont="1" applyBorder="1" applyAlignment="1">
      <alignment horizontal="right" vertical="top" wrapText="1"/>
    </xf>
    <xf numFmtId="0" fontId="68" fillId="6" borderId="12" xfId="0" applyFont="1" applyFill="1" applyBorder="1" applyAlignment="1">
      <alignment horizontal="right" wrapText="1"/>
    </xf>
    <xf numFmtId="0" fontId="68" fillId="6" borderId="1" xfId="0" applyFont="1" applyFill="1" applyBorder="1" applyAlignment="1">
      <alignment horizontal="right" wrapText="1"/>
    </xf>
    <xf numFmtId="166" fontId="66" fillId="0" borderId="1" xfId="0" applyNumberFormat="1" applyFont="1" applyBorder="1" applyAlignment="1">
      <alignment horizontal="right" wrapText="1"/>
    </xf>
    <xf numFmtId="0" fontId="69" fillId="9" borderId="0" xfId="0" applyFont="1" applyFill="1" applyAlignment="1">
      <alignment horizontal="center" vertical="top"/>
    </xf>
    <xf numFmtId="167" fontId="69" fillId="9" borderId="76" xfId="0" applyNumberFormat="1" applyFont="1" applyFill="1" applyBorder="1"/>
    <xf numFmtId="0" fontId="69" fillId="9" borderId="77" xfId="0" applyFont="1" applyFill="1" applyBorder="1"/>
    <xf numFmtId="181" fontId="69" fillId="9" borderId="0" xfId="0" applyNumberFormat="1" applyFont="1" applyFill="1" applyAlignment="1">
      <alignment horizontal="right"/>
    </xf>
    <xf numFmtId="0" fontId="69" fillId="9" borderId="0" xfId="0" applyFont="1" applyFill="1"/>
    <xf numFmtId="0" fontId="69" fillId="9" borderId="79" xfId="0" applyFont="1" applyFill="1" applyBorder="1"/>
    <xf numFmtId="2" fontId="69" fillId="9" borderId="76" xfId="0" applyNumberFormat="1" applyFont="1" applyFill="1" applyBorder="1"/>
    <xf numFmtId="0" fontId="70" fillId="0" borderId="0" xfId="0" applyFont="1" applyAlignment="1">
      <alignment horizontal="left" vertical="top"/>
    </xf>
    <xf numFmtId="0" fontId="70" fillId="0" borderId="0" xfId="0" applyFont="1" applyAlignment="1">
      <alignment horizontal="left" vertical="center"/>
    </xf>
    <xf numFmtId="0" fontId="71" fillId="7" borderId="71" xfId="0" applyFont="1" applyFill="1" applyBorder="1" applyProtection="1">
      <protection locked="0"/>
    </xf>
    <xf numFmtId="0" fontId="71" fillId="7" borderId="0" xfId="0" applyFont="1" applyFill="1"/>
    <xf numFmtId="0" fontId="71" fillId="7" borderId="72" xfId="0" applyFont="1" applyFill="1" applyBorder="1"/>
    <xf numFmtId="173" fontId="69" fillId="9" borderId="76" xfId="0" applyNumberFormat="1" applyFont="1" applyFill="1" applyBorder="1"/>
    <xf numFmtId="166" fontId="69" fillId="9" borderId="76" xfId="0" applyNumberFormat="1" applyFont="1" applyFill="1" applyBorder="1"/>
    <xf numFmtId="168" fontId="69" fillId="9" borderId="76" xfId="0" applyNumberFormat="1" applyFont="1" applyFill="1" applyBorder="1"/>
    <xf numFmtId="0" fontId="72" fillId="0" borderId="0" xfId="0" applyFont="1" applyAlignment="1">
      <alignment vertical="top"/>
    </xf>
    <xf numFmtId="0" fontId="73" fillId="0" borderId="0" xfId="0" applyFont="1"/>
    <xf numFmtId="0" fontId="74" fillId="0" borderId="0" xfId="0" applyFont="1" applyAlignment="1" applyProtection="1">
      <alignment vertical="center"/>
      <protection locked="0"/>
    </xf>
    <xf numFmtId="0" fontId="72" fillId="0" borderId="0" xfId="0" applyFont="1" applyAlignment="1" applyProtection="1">
      <alignment vertical="top"/>
      <protection locked="0"/>
    </xf>
    <xf numFmtId="0" fontId="75" fillId="3" borderId="47" xfId="0" applyFont="1" applyFill="1" applyBorder="1" applyAlignment="1" applyProtection="1">
      <alignment horizontal="right" wrapText="1"/>
      <protection locked="0"/>
    </xf>
    <xf numFmtId="0" fontId="75" fillId="3" borderId="45" xfId="0" applyFont="1" applyFill="1" applyBorder="1" applyAlignment="1" applyProtection="1">
      <alignment horizontal="right" wrapText="1"/>
      <protection locked="0"/>
    </xf>
    <xf numFmtId="0" fontId="75" fillId="3" borderId="42" xfId="0" applyFont="1" applyFill="1" applyBorder="1" applyAlignment="1" applyProtection="1">
      <alignment horizontal="right" wrapText="1"/>
      <protection locked="0"/>
    </xf>
    <xf numFmtId="0" fontId="76" fillId="3" borderId="66" xfId="0" applyFont="1" applyFill="1" applyBorder="1" applyAlignment="1" applyProtection="1">
      <alignment horizontal="right" wrapText="1"/>
      <protection locked="0"/>
    </xf>
    <xf numFmtId="0" fontId="76" fillId="3" borderId="42" xfId="0" applyFont="1" applyFill="1" applyBorder="1" applyProtection="1">
      <protection locked="0"/>
    </xf>
    <xf numFmtId="165" fontId="76" fillId="3" borderId="47" xfId="0" applyNumberFormat="1" applyFont="1" applyFill="1" applyBorder="1" applyAlignment="1" applyProtection="1">
      <alignment horizontal="right" wrapText="1"/>
      <protection locked="0"/>
    </xf>
    <xf numFmtId="165" fontId="76" fillId="3" borderId="43" xfId="0" applyNumberFormat="1" applyFont="1" applyFill="1" applyBorder="1" applyAlignment="1" applyProtection="1">
      <alignment horizontal="right" wrapText="1"/>
      <protection locked="0"/>
    </xf>
    <xf numFmtId="165" fontId="76" fillId="3" borderId="43" xfId="0" applyNumberFormat="1" applyFont="1" applyFill="1" applyBorder="1" applyAlignment="1" applyProtection="1">
      <alignment horizontal="right"/>
      <protection locked="0"/>
    </xf>
    <xf numFmtId="165" fontId="76" fillId="3" borderId="52" xfId="0" applyNumberFormat="1" applyFont="1" applyFill="1" applyBorder="1" applyAlignment="1" applyProtection="1">
      <alignment horizontal="right" wrapText="1"/>
      <protection locked="0"/>
    </xf>
    <xf numFmtId="165" fontId="76" fillId="3" borderId="47" xfId="0" applyNumberFormat="1" applyFont="1" applyFill="1" applyBorder="1" applyProtection="1">
      <protection locked="0"/>
    </xf>
    <xf numFmtId="165" fontId="76" fillId="3" borderId="43" xfId="0" applyNumberFormat="1" applyFont="1" applyFill="1" applyBorder="1" applyProtection="1">
      <protection locked="0"/>
    </xf>
    <xf numFmtId="165" fontId="76" fillId="3" borderId="52" xfId="0" applyNumberFormat="1" applyFont="1" applyFill="1" applyBorder="1" applyProtection="1">
      <protection locked="0"/>
    </xf>
    <xf numFmtId="0" fontId="76" fillId="3" borderId="43" xfId="0" applyFont="1" applyFill="1" applyBorder="1" applyAlignment="1" applyProtection="1">
      <alignment horizontal="right" vertical="top" wrapText="1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ecfr.gov/cgi-bin/retrieveECFR?gp=1&amp;SID=9b04422c818bf3b9f284b452a19bc51a&amp;ty=HTML&amp;h=L&amp;mc=true&amp;n=pt40.23.98&amp;r=PART" TargetMode="External"/><Relationship Id="rId1" Type="http://schemas.openxmlformats.org/officeDocument/2006/relationships/hyperlink" Target="https://www.ecfr.gov/cgi-bin/text-idx?SID=ae265d7d6f98ec86fcd8640b9793a3f6&amp;mc=true&amp;node=pt40.23.98&amp;rgn=div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C172-51C4-43C9-AEB3-B78192B10198}">
  <dimension ref="A1:D28"/>
  <sheetViews>
    <sheetView tabSelected="1" workbookViewId="0">
      <selection activeCell="D22" sqref="D22"/>
    </sheetView>
  </sheetViews>
  <sheetFormatPr defaultRowHeight="15" x14ac:dyDescent="0.25"/>
  <sheetData>
    <row r="1" spans="1:1" x14ac:dyDescent="0.25">
      <c r="A1" s="613" t="s">
        <v>252</v>
      </c>
    </row>
    <row r="2" spans="1:1" x14ac:dyDescent="0.25">
      <c r="A2" s="613"/>
    </row>
    <row r="3" spans="1:1" x14ac:dyDescent="0.25">
      <c r="A3" s="684" t="s">
        <v>266</v>
      </c>
    </row>
    <row r="4" spans="1:1" x14ac:dyDescent="0.25">
      <c r="A4" s="684" t="s">
        <v>267</v>
      </c>
    </row>
    <row r="5" spans="1:1" x14ac:dyDescent="0.25">
      <c r="A5" s="684" t="s">
        <v>268</v>
      </c>
    </row>
    <row r="6" spans="1:1" x14ac:dyDescent="0.25">
      <c r="A6" s="614"/>
    </row>
    <row r="7" spans="1:1" x14ac:dyDescent="0.25">
      <c r="A7" t="s">
        <v>257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9" spans="1:4" x14ac:dyDescent="0.25">
      <c r="A19" t="s">
        <v>262</v>
      </c>
    </row>
    <row r="20" spans="1:4" x14ac:dyDescent="0.25">
      <c r="A20" t="s">
        <v>263</v>
      </c>
    </row>
    <row r="21" spans="1:4" x14ac:dyDescent="0.25">
      <c r="A21" t="s">
        <v>264</v>
      </c>
    </row>
    <row r="22" spans="1:4" x14ac:dyDescent="0.25">
      <c r="A22" t="s">
        <v>265</v>
      </c>
    </row>
    <row r="24" spans="1:4" x14ac:dyDescent="0.25">
      <c r="A24" t="s">
        <v>269</v>
      </c>
    </row>
    <row r="25" spans="1:4" x14ac:dyDescent="0.25">
      <c r="A25" t="s">
        <v>270</v>
      </c>
    </row>
    <row r="28" spans="1:4" x14ac:dyDescent="0.25">
      <c r="D28" t="s">
        <v>220</v>
      </c>
    </row>
  </sheetData>
  <sheetProtection algorithmName="SHA-512" hashValue="5mfCPe5OB2ohYbpObWbchIrLxfZks5mOW2c3xXv5Pv0+NpaZedN27YzWOD5BSJJ9LM5ViRl3IU5E/87WHexH6w==" saltValue="J1D4zJOi+//S8nFTixo1s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F932-F2DA-4EBF-80A0-3B164707C7AA}">
  <sheetPr>
    <pageSetUpPr fitToPage="1"/>
  </sheetPr>
  <dimension ref="A1:K38"/>
  <sheetViews>
    <sheetView workbookViewId="0">
      <selection activeCell="G15" sqref="G15"/>
    </sheetView>
  </sheetViews>
  <sheetFormatPr defaultColWidth="8.85546875" defaultRowHeight="15" x14ac:dyDescent="0.25"/>
  <cols>
    <col min="1" max="1" width="30.7109375" style="195" customWidth="1"/>
    <col min="2" max="2" width="26.5703125" style="195" customWidth="1"/>
    <col min="3" max="3" width="29" style="204" customWidth="1"/>
    <col min="4" max="4" width="5.42578125" style="195" customWidth="1"/>
    <col min="5" max="5" width="3.7109375" style="195" customWidth="1"/>
    <col min="6" max="6" width="4.7109375" style="195" customWidth="1"/>
    <col min="7" max="7" width="19.42578125" style="195" customWidth="1"/>
    <col min="8" max="8" width="8.85546875" style="195"/>
    <col min="9" max="9" width="12.7109375" style="195" bestFit="1" customWidth="1"/>
    <col min="10" max="10" width="22" style="195" bestFit="1" customWidth="1"/>
    <col min="11" max="11" width="14.28515625" style="195" bestFit="1" customWidth="1"/>
    <col min="12" max="16384" width="8.85546875" style="195"/>
  </cols>
  <sheetData>
    <row r="1" spans="1:8" ht="27" customHeight="1" x14ac:dyDescent="0.25">
      <c r="A1" s="615" t="s">
        <v>21</v>
      </c>
      <c r="B1" s="615"/>
      <c r="C1" s="615"/>
      <c r="D1" s="194"/>
      <c r="E1" s="194"/>
      <c r="F1" s="194"/>
      <c r="G1" s="194"/>
      <c r="H1" s="194"/>
    </row>
    <row r="2" spans="1:8" x14ac:dyDescent="0.25">
      <c r="A2" s="196" t="s">
        <v>22</v>
      </c>
      <c r="B2" s="196" t="s">
        <v>23</v>
      </c>
      <c r="C2" s="197" t="s">
        <v>24</v>
      </c>
    </row>
    <row r="3" spans="1:8" x14ac:dyDescent="0.25">
      <c r="A3" s="198" t="s">
        <v>25</v>
      </c>
      <c r="B3" s="198" t="s">
        <v>26</v>
      </c>
      <c r="C3" s="199">
        <v>2.2046199999999998</v>
      </c>
    </row>
    <row r="4" spans="1:8" x14ac:dyDescent="0.25">
      <c r="A4" s="198" t="s">
        <v>26</v>
      </c>
      <c r="B4" s="198" t="s">
        <v>25</v>
      </c>
      <c r="C4" s="199">
        <v>0.45358999999999999</v>
      </c>
    </row>
    <row r="5" spans="1:8" ht="17.25" x14ac:dyDescent="0.25">
      <c r="A5" s="198" t="s">
        <v>26</v>
      </c>
      <c r="B5" s="198" t="s">
        <v>27</v>
      </c>
      <c r="C5" s="199" t="s">
        <v>28</v>
      </c>
    </row>
    <row r="6" spans="1:8" x14ac:dyDescent="0.25">
      <c r="A6" s="198" t="s">
        <v>29</v>
      </c>
      <c r="B6" s="198" t="s">
        <v>26</v>
      </c>
      <c r="C6" s="200">
        <v>2000</v>
      </c>
    </row>
    <row r="7" spans="1:8" x14ac:dyDescent="0.25">
      <c r="A7" s="198" t="s">
        <v>29</v>
      </c>
      <c r="B7" s="198" t="s">
        <v>27</v>
      </c>
      <c r="C7" s="199">
        <v>0.90717999999999999</v>
      </c>
    </row>
    <row r="8" spans="1:8" x14ac:dyDescent="0.25">
      <c r="A8" s="198" t="s">
        <v>27</v>
      </c>
      <c r="B8" s="198" t="s">
        <v>29</v>
      </c>
      <c r="C8" s="199">
        <v>1.1023099999999999</v>
      </c>
    </row>
    <row r="9" spans="1:8" x14ac:dyDescent="0.25">
      <c r="A9" s="198" t="s">
        <v>27</v>
      </c>
      <c r="B9" s="198" t="s">
        <v>25</v>
      </c>
      <c r="C9" s="200">
        <v>1000</v>
      </c>
    </row>
    <row r="10" spans="1:8" x14ac:dyDescent="0.25">
      <c r="A10" s="198" t="s">
        <v>32</v>
      </c>
      <c r="B10" s="198" t="s">
        <v>33</v>
      </c>
      <c r="C10" s="199">
        <v>42</v>
      </c>
    </row>
    <row r="11" spans="1:8" x14ac:dyDescent="0.25">
      <c r="A11" s="198" t="s">
        <v>33</v>
      </c>
      <c r="B11" s="198" t="s">
        <v>32</v>
      </c>
      <c r="C11" s="201">
        <v>2.3810000000000001E-2</v>
      </c>
    </row>
    <row r="12" spans="1:8" ht="17.25" x14ac:dyDescent="0.25">
      <c r="A12" s="198" t="s">
        <v>34</v>
      </c>
      <c r="B12" s="198" t="s">
        <v>30</v>
      </c>
      <c r="C12" s="199" t="s">
        <v>35</v>
      </c>
    </row>
    <row r="13" spans="1:8" ht="17.25" x14ac:dyDescent="0.25">
      <c r="A13" s="198" t="s">
        <v>30</v>
      </c>
      <c r="B13" s="198" t="s">
        <v>31</v>
      </c>
      <c r="C13" s="199" t="s">
        <v>36</v>
      </c>
    </row>
    <row r="15" spans="1:8" ht="19.5" x14ac:dyDescent="0.25">
      <c r="A15" s="202" t="s">
        <v>46</v>
      </c>
      <c r="B15" s="203" t="s">
        <v>47</v>
      </c>
    </row>
    <row r="17" spans="1:11" ht="15.75" x14ac:dyDescent="0.25">
      <c r="A17" s="205" t="s">
        <v>37</v>
      </c>
      <c r="B17" s="203"/>
    </row>
    <row r="18" spans="1:11" x14ac:dyDescent="0.25">
      <c r="A18" s="202" t="s">
        <v>164</v>
      </c>
      <c r="B18" s="203" t="s">
        <v>170</v>
      </c>
    </row>
    <row r="19" spans="1:11" x14ac:dyDescent="0.25">
      <c r="A19" s="202" t="s">
        <v>165</v>
      </c>
      <c r="B19" s="203" t="s">
        <v>168</v>
      </c>
      <c r="C19" s="206">
        <v>1E-3</v>
      </c>
    </row>
    <row r="20" spans="1:11" x14ac:dyDescent="0.25">
      <c r="A20" s="202" t="s">
        <v>166</v>
      </c>
      <c r="B20" s="207" t="s">
        <v>169</v>
      </c>
      <c r="C20" s="206">
        <v>9.9999999999999995E-7</v>
      </c>
    </row>
    <row r="21" spans="1:11" x14ac:dyDescent="0.25">
      <c r="A21" s="202" t="s">
        <v>167</v>
      </c>
      <c r="B21" s="208">
        <v>9.9999999999999998E-13</v>
      </c>
      <c r="C21" s="206">
        <v>9.9999999999999998E-13</v>
      </c>
    </row>
    <row r="22" spans="1:11" ht="15.75" x14ac:dyDescent="0.25">
      <c r="A22" s="205"/>
      <c r="B22" s="203"/>
    </row>
    <row r="23" spans="1:11" x14ac:dyDescent="0.25">
      <c r="A23" s="202" t="s">
        <v>38</v>
      </c>
      <c r="B23" s="203" t="s">
        <v>39</v>
      </c>
      <c r="C23" s="209">
        <v>1000</v>
      </c>
    </row>
    <row r="24" spans="1:11" x14ac:dyDescent="0.25">
      <c r="A24" s="202" t="s">
        <v>40</v>
      </c>
      <c r="B24" s="203" t="s">
        <v>41</v>
      </c>
      <c r="C24" s="209">
        <v>1000000</v>
      </c>
    </row>
    <row r="25" spans="1:11" x14ac:dyDescent="0.25">
      <c r="A25" s="202" t="s">
        <v>42</v>
      </c>
      <c r="B25" s="203" t="s">
        <v>43</v>
      </c>
      <c r="C25" s="209">
        <v>1000000000</v>
      </c>
    </row>
    <row r="26" spans="1:11" x14ac:dyDescent="0.25">
      <c r="A26" s="202" t="s">
        <v>44</v>
      </c>
      <c r="B26" s="203" t="s">
        <v>45</v>
      </c>
      <c r="C26" s="209">
        <v>1000000000000</v>
      </c>
    </row>
    <row r="27" spans="1:11" x14ac:dyDescent="0.25">
      <c r="A27" s="202"/>
      <c r="B27" s="203"/>
    </row>
    <row r="28" spans="1:11" x14ac:dyDescent="0.25">
      <c r="A28" s="210" t="s">
        <v>171</v>
      </c>
      <c r="B28" s="204">
        <v>1</v>
      </c>
      <c r="G28" s="203"/>
    </row>
    <row r="29" spans="1:11" x14ac:dyDescent="0.25">
      <c r="A29" s="210" t="s">
        <v>172</v>
      </c>
      <c r="B29" s="204">
        <v>9.9999999999999995E-7</v>
      </c>
      <c r="C29" s="206">
        <v>9.9999999999999995E-7</v>
      </c>
      <c r="G29" s="203"/>
      <c r="I29" s="211"/>
      <c r="J29" s="212"/>
    </row>
    <row r="30" spans="1:11" x14ac:dyDescent="0.25">
      <c r="A30" s="210" t="s">
        <v>173</v>
      </c>
      <c r="B30" s="204">
        <v>1.0000000000000001E-9</v>
      </c>
      <c r="C30" s="206">
        <v>1.0000000000000001E-9</v>
      </c>
      <c r="G30" s="203"/>
      <c r="I30" s="211"/>
      <c r="J30" s="212"/>
      <c r="K30" s="213"/>
    </row>
    <row r="33" spans="1:6" ht="15.75" thickBot="1" x14ac:dyDescent="0.3">
      <c r="A33" s="214" t="s">
        <v>96</v>
      </c>
    </row>
    <row r="34" spans="1:6" x14ac:dyDescent="0.25">
      <c r="A34" s="215" t="s">
        <v>88</v>
      </c>
      <c r="B34" s="216" t="s">
        <v>86</v>
      </c>
      <c r="C34" s="217">
        <v>12</v>
      </c>
      <c r="D34" s="218" t="s">
        <v>87</v>
      </c>
      <c r="E34" s="219" t="s">
        <v>89</v>
      </c>
      <c r="F34" s="220" t="s">
        <v>87</v>
      </c>
    </row>
    <row r="35" spans="1:6" ht="15.75" thickBot="1" x14ac:dyDescent="0.3">
      <c r="A35" s="221"/>
      <c r="B35" s="221"/>
      <c r="C35" s="222">
        <v>44</v>
      </c>
      <c r="D35" s="221" t="s">
        <v>88</v>
      </c>
      <c r="E35" s="221"/>
      <c r="F35" s="221"/>
    </row>
    <row r="36" spans="1:6" ht="15.75" thickBot="1" x14ac:dyDescent="0.3"/>
    <row r="37" spans="1:6" x14ac:dyDescent="0.25">
      <c r="A37" s="215" t="s">
        <v>87</v>
      </c>
      <c r="B37" s="216" t="s">
        <v>86</v>
      </c>
      <c r="C37" s="217">
        <v>44</v>
      </c>
      <c r="D37" s="218" t="s">
        <v>88</v>
      </c>
      <c r="E37" s="219" t="s">
        <v>89</v>
      </c>
      <c r="F37" s="220" t="s">
        <v>88</v>
      </c>
    </row>
    <row r="38" spans="1:6" ht="15.75" thickBot="1" x14ac:dyDescent="0.3">
      <c r="A38" s="221"/>
      <c r="B38" s="221"/>
      <c r="C38" s="222">
        <v>12</v>
      </c>
      <c r="D38" s="221" t="s">
        <v>87</v>
      </c>
      <c r="E38" s="221"/>
      <c r="F38" s="221"/>
    </row>
  </sheetData>
  <sheetProtection algorithmName="SHA-512" hashValue="jKwi/Wwk/RYqTbuuSQy4+GiaN6xzi2Po1E6FRi3s7E8gEXdxe/LqVQ00/R1Hkt/GbsbIQHgWeXKMx+1JVXY0vg==" saltValue="T3rnYUVqTWHAh+gdIqTQWQ==" spinCount="100000" sheet="1" objects="1" scenarios="1"/>
  <mergeCells count="1">
    <mergeCell ref="A1:C1"/>
  </mergeCells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5A1F-9907-44B7-8C1F-749C5B323278}">
  <sheetPr>
    <pageSetUpPr fitToPage="1"/>
  </sheetPr>
  <dimension ref="A1:G47"/>
  <sheetViews>
    <sheetView workbookViewId="0">
      <selection activeCell="G12" sqref="G12"/>
    </sheetView>
  </sheetViews>
  <sheetFormatPr defaultRowHeight="15" x14ac:dyDescent="0.25"/>
  <cols>
    <col min="1" max="1" width="50.42578125" customWidth="1"/>
    <col min="2" max="2" width="21.28515625" customWidth="1"/>
    <col min="3" max="3" width="20.140625" customWidth="1"/>
    <col min="4" max="4" width="18.42578125" customWidth="1"/>
    <col min="5" max="5" width="19.140625" customWidth="1"/>
  </cols>
  <sheetData>
    <row r="1" spans="1:7" ht="15.75" x14ac:dyDescent="0.25">
      <c r="A1" s="685" t="s">
        <v>19</v>
      </c>
      <c r="B1" s="685"/>
      <c r="C1" s="685"/>
      <c r="D1" s="685"/>
      <c r="E1" s="685"/>
      <c r="F1" s="685"/>
    </row>
    <row r="2" spans="1:7" ht="36" customHeight="1" x14ac:dyDescent="0.25">
      <c r="A2" s="9" t="s">
        <v>144</v>
      </c>
    </row>
    <row r="3" spans="1:7" s="12" customFormat="1" ht="27.75" customHeight="1" x14ac:dyDescent="0.25">
      <c r="A3" s="14" t="s">
        <v>92</v>
      </c>
      <c r="B3" s="13" t="s">
        <v>91</v>
      </c>
      <c r="C3" s="13" t="s">
        <v>90</v>
      </c>
      <c r="D3" s="13" t="s">
        <v>90</v>
      </c>
      <c r="E3" s="13" t="s">
        <v>90</v>
      </c>
    </row>
    <row r="4" spans="1:7" ht="16.5" x14ac:dyDescent="0.25">
      <c r="A4" s="11" t="s">
        <v>12</v>
      </c>
      <c r="B4" s="4" t="s">
        <v>93</v>
      </c>
      <c r="C4" s="4" t="s">
        <v>2</v>
      </c>
      <c r="D4" s="4" t="s">
        <v>142</v>
      </c>
      <c r="E4" s="4" t="s">
        <v>143</v>
      </c>
    </row>
    <row r="5" spans="1:7" x14ac:dyDescent="0.25">
      <c r="A5" s="10" t="s">
        <v>20</v>
      </c>
      <c r="B5" s="2">
        <v>1.026E-3</v>
      </c>
      <c r="C5" s="2">
        <v>53.06</v>
      </c>
      <c r="D5" s="2">
        <v>1.1000000000000001E-3</v>
      </c>
      <c r="E5" s="2">
        <v>1E-4</v>
      </c>
    </row>
    <row r="6" spans="1:7" x14ac:dyDescent="0.25">
      <c r="B6" s="15"/>
      <c r="C6" s="15"/>
    </row>
    <row r="7" spans="1:7" ht="20.25" customHeight="1" x14ac:dyDescent="0.25">
      <c r="A7" s="14" t="s">
        <v>94</v>
      </c>
      <c r="B7" s="13" t="s">
        <v>91</v>
      </c>
      <c r="C7" s="13" t="s">
        <v>90</v>
      </c>
      <c r="D7" s="13" t="s">
        <v>90</v>
      </c>
      <c r="E7" s="13" t="s">
        <v>90</v>
      </c>
    </row>
    <row r="8" spans="1:7" ht="16.5" x14ac:dyDescent="0.25">
      <c r="A8" s="11" t="s">
        <v>11</v>
      </c>
      <c r="B8" s="4" t="s">
        <v>3</v>
      </c>
      <c r="C8" s="4" t="s">
        <v>2</v>
      </c>
      <c r="D8" s="4" t="s">
        <v>142</v>
      </c>
      <c r="E8" s="4" t="s">
        <v>143</v>
      </c>
      <c r="G8" s="36"/>
    </row>
    <row r="9" spans="1:7" x14ac:dyDescent="0.25">
      <c r="A9" s="10" t="s">
        <v>10</v>
      </c>
      <c r="B9" s="3">
        <v>0.12</v>
      </c>
      <c r="C9" s="5">
        <v>69.25</v>
      </c>
      <c r="D9" s="3">
        <v>3.0000000000000001E-3</v>
      </c>
      <c r="E9" s="25">
        <v>5.9999999999999995E-4</v>
      </c>
      <c r="G9" s="37"/>
    </row>
    <row r="10" spans="1:7" x14ac:dyDescent="0.25">
      <c r="A10" s="10" t="s">
        <v>9</v>
      </c>
      <c r="B10" s="3">
        <v>0.13800000000000001</v>
      </c>
      <c r="C10" s="5">
        <v>73.959999999999994</v>
      </c>
      <c r="D10" s="3">
        <v>3.0000000000000001E-3</v>
      </c>
      <c r="E10" s="25">
        <v>5.9999999999999995E-4</v>
      </c>
      <c r="G10" s="37"/>
    </row>
    <row r="11" spans="1:7" x14ac:dyDescent="0.25">
      <c r="A11" s="10" t="s">
        <v>8</v>
      </c>
      <c r="B11" s="3">
        <v>0.13500000000000001</v>
      </c>
      <c r="C11" s="5">
        <v>72.22</v>
      </c>
      <c r="D11" s="3">
        <v>3.0000000000000001E-3</v>
      </c>
      <c r="E11" s="25">
        <v>5.9999999999999995E-4</v>
      </c>
      <c r="G11" s="28"/>
    </row>
    <row r="12" spans="1:7" ht="17.25" x14ac:dyDescent="0.25">
      <c r="A12" s="10" t="s">
        <v>189</v>
      </c>
      <c r="B12" s="6">
        <v>8.5000000000000006E-2</v>
      </c>
      <c r="C12" s="1">
        <v>53.06</v>
      </c>
      <c r="D12" s="3">
        <v>3.0000000000000001E-3</v>
      </c>
      <c r="E12" s="25">
        <v>5.9999999999999995E-4</v>
      </c>
      <c r="G12" s="28"/>
    </row>
    <row r="13" spans="1:7" x14ac:dyDescent="0.25">
      <c r="A13" s="10" t="s">
        <v>7</v>
      </c>
      <c r="B13" s="3">
        <v>9.1999999999999998E-2</v>
      </c>
      <c r="C13" s="5">
        <v>61.71</v>
      </c>
      <c r="D13" s="3">
        <v>3.0000000000000001E-3</v>
      </c>
      <c r="E13" s="25">
        <v>5.9999999999999995E-4</v>
      </c>
      <c r="G13" s="28"/>
    </row>
    <row r="14" spans="1:7" x14ac:dyDescent="0.25">
      <c r="A14" s="10" t="s">
        <v>6</v>
      </c>
      <c r="B14" s="3">
        <v>0.125</v>
      </c>
      <c r="C14" s="5">
        <v>70.22</v>
      </c>
      <c r="D14" s="3">
        <v>3.0000000000000001E-3</v>
      </c>
      <c r="E14" s="25">
        <v>5.9999999999999995E-4</v>
      </c>
    </row>
    <row r="15" spans="1:7" x14ac:dyDescent="0.25">
      <c r="A15" s="10" t="s">
        <v>5</v>
      </c>
      <c r="B15" s="3">
        <v>0.15</v>
      </c>
      <c r="C15" s="5">
        <v>75.099999999999994</v>
      </c>
      <c r="D15" s="3">
        <v>3.0000000000000001E-3</v>
      </c>
      <c r="E15" s="25">
        <v>5.9999999999999995E-4</v>
      </c>
    </row>
    <row r="16" spans="1:7" x14ac:dyDescent="0.25">
      <c r="B16" s="21"/>
      <c r="C16" s="22"/>
    </row>
    <row r="17" spans="1:6" s="14" customFormat="1" ht="22.5" customHeight="1" x14ac:dyDescent="0.25">
      <c r="A17" s="14" t="s">
        <v>95</v>
      </c>
      <c r="B17" s="13" t="s">
        <v>91</v>
      </c>
      <c r="C17" s="13" t="s">
        <v>90</v>
      </c>
      <c r="D17" s="13" t="s">
        <v>90</v>
      </c>
      <c r="E17" s="13" t="s">
        <v>90</v>
      </c>
    </row>
    <row r="18" spans="1:6" ht="16.5" x14ac:dyDescent="0.25">
      <c r="A18" s="11" t="s">
        <v>4</v>
      </c>
      <c r="B18" s="4" t="s">
        <v>3</v>
      </c>
      <c r="C18" s="4" t="s">
        <v>2</v>
      </c>
      <c r="D18" s="4" t="s">
        <v>142</v>
      </c>
      <c r="E18" s="4" t="s">
        <v>143</v>
      </c>
    </row>
    <row r="19" spans="1:6" x14ac:dyDescent="0.25">
      <c r="A19" s="10" t="s">
        <v>1</v>
      </c>
      <c r="B19" s="2">
        <v>0.128</v>
      </c>
      <c r="C19" s="2">
        <v>73.84</v>
      </c>
      <c r="D19" s="2">
        <v>1.1000000000000001E-3</v>
      </c>
      <c r="E19" s="2">
        <v>1.1E-4</v>
      </c>
    </row>
    <row r="20" spans="1:6" x14ac:dyDescent="0.25">
      <c r="A20" s="10" t="s">
        <v>0</v>
      </c>
      <c r="B20" s="2">
        <v>8.4000000000000005E-2</v>
      </c>
      <c r="C20" s="2">
        <v>68.44</v>
      </c>
      <c r="D20" s="2">
        <v>1.1000000000000001E-3</v>
      </c>
      <c r="E20" s="2">
        <v>1.1E-4</v>
      </c>
    </row>
    <row r="21" spans="1:6" x14ac:dyDescent="0.25">
      <c r="B21" s="42"/>
      <c r="C21" s="42"/>
      <c r="D21" s="42"/>
      <c r="E21" s="42"/>
    </row>
    <row r="22" spans="1:6" x14ac:dyDescent="0.25">
      <c r="A22" s="39" t="s">
        <v>18</v>
      </c>
      <c r="B22" s="8"/>
      <c r="C22" s="8"/>
      <c r="D22" s="8"/>
      <c r="E22" s="8"/>
      <c r="F22" s="7"/>
    </row>
    <row r="23" spans="1:6" x14ac:dyDescent="0.25">
      <c r="A23" s="40" t="s">
        <v>17</v>
      </c>
    </row>
    <row r="24" spans="1:6" x14ac:dyDescent="0.25">
      <c r="A24" s="40"/>
    </row>
    <row r="25" spans="1:6" ht="15" customHeight="1" x14ac:dyDescent="0.25">
      <c r="A25" s="617" t="s">
        <v>16</v>
      </c>
      <c r="B25" s="617"/>
      <c r="C25" s="617"/>
      <c r="D25" s="35"/>
      <c r="E25" s="35"/>
      <c r="F25" s="35"/>
    </row>
    <row r="26" spans="1:6" x14ac:dyDescent="0.25">
      <c r="A26" s="617"/>
      <c r="B26" s="617"/>
      <c r="C26" s="617"/>
      <c r="D26" s="35"/>
      <c r="E26" s="35"/>
      <c r="F26" s="35"/>
    </row>
    <row r="27" spans="1:6" x14ac:dyDescent="0.25">
      <c r="A27" s="35"/>
      <c r="B27" s="35"/>
      <c r="C27" s="35"/>
      <c r="D27" s="35"/>
    </row>
    <row r="28" spans="1:6" s="41" customFormat="1" ht="12" x14ac:dyDescent="0.2">
      <c r="A28" s="41" t="s">
        <v>15</v>
      </c>
    </row>
    <row r="29" spans="1:6" s="41" customFormat="1" ht="12" x14ac:dyDescent="0.2">
      <c r="A29" s="41" t="s">
        <v>14</v>
      </c>
    </row>
    <row r="30" spans="1:6" s="41" customFormat="1" ht="12" x14ac:dyDescent="0.2">
      <c r="A30" s="41" t="s">
        <v>13</v>
      </c>
    </row>
    <row r="32" spans="1:6" ht="22.5" customHeight="1" x14ac:dyDescent="0.25">
      <c r="A32" s="14" t="s">
        <v>151</v>
      </c>
      <c r="B32" s="13" t="s">
        <v>91</v>
      </c>
      <c r="C32" s="13" t="s">
        <v>90</v>
      </c>
      <c r="D32" s="13" t="s">
        <v>90</v>
      </c>
      <c r="E32" s="13" t="s">
        <v>90</v>
      </c>
    </row>
    <row r="33" spans="1:6" ht="16.5" x14ac:dyDescent="0.25">
      <c r="A33" s="11" t="s">
        <v>156</v>
      </c>
      <c r="B33" s="4" t="s">
        <v>3</v>
      </c>
      <c r="C33" s="4" t="s">
        <v>2</v>
      </c>
      <c r="D33" s="4" t="s">
        <v>142</v>
      </c>
      <c r="E33" s="4" t="s">
        <v>143</v>
      </c>
    </row>
    <row r="34" spans="1:6" x14ac:dyDescent="0.25">
      <c r="A34" s="10" t="s">
        <v>152</v>
      </c>
      <c r="B34" s="3">
        <f>B14*0.9</f>
        <v>0.1125</v>
      </c>
      <c r="C34" s="3">
        <f>C14*0.9</f>
        <v>63.198</v>
      </c>
      <c r="D34" s="25">
        <f>D14*0.9</f>
        <v>2.7000000000000001E-3</v>
      </c>
      <c r="E34" s="25">
        <f>E14*0.9</f>
        <v>5.4000000000000001E-4</v>
      </c>
    </row>
    <row r="35" spans="1:6" x14ac:dyDescent="0.25">
      <c r="A35" s="10" t="s">
        <v>153</v>
      </c>
      <c r="B35" s="2">
        <f>B20*0.1</f>
        <v>8.4000000000000012E-3</v>
      </c>
      <c r="C35" s="2">
        <f>C20*0.1</f>
        <v>6.8440000000000003</v>
      </c>
      <c r="D35" s="2">
        <f>D20*0.1</f>
        <v>1.1000000000000002E-4</v>
      </c>
      <c r="E35" s="44">
        <f>E20*0.1</f>
        <v>1.1000000000000001E-5</v>
      </c>
    </row>
    <row r="36" spans="1:6" s="47" customFormat="1" ht="17.25" x14ac:dyDescent="0.25">
      <c r="A36" s="49" t="s">
        <v>191</v>
      </c>
      <c r="B36" s="3">
        <f>B34+B35</f>
        <v>0.12090000000000001</v>
      </c>
      <c r="C36" s="3">
        <f t="shared" ref="C36:D36" si="0">C34+C35</f>
        <v>70.042000000000002</v>
      </c>
      <c r="D36" s="3">
        <f t="shared" si="0"/>
        <v>2.81E-3</v>
      </c>
      <c r="E36" s="25">
        <f>E34+E35</f>
        <v>5.5100000000000006E-4</v>
      </c>
    </row>
    <row r="37" spans="1:6" s="47" customFormat="1" ht="17.25" x14ac:dyDescent="0.25">
      <c r="A37" s="47" t="s">
        <v>192</v>
      </c>
    </row>
    <row r="38" spans="1:6" x14ac:dyDescent="0.25">
      <c r="A38" s="46"/>
    </row>
    <row r="39" spans="1:6" s="48" customFormat="1" ht="24.75" customHeight="1" x14ac:dyDescent="0.25">
      <c r="A39" s="9" t="s">
        <v>190</v>
      </c>
    </row>
    <row r="40" spans="1:6" ht="65.25" customHeight="1" x14ac:dyDescent="0.25">
      <c r="A40" s="616" t="s">
        <v>145</v>
      </c>
      <c r="B40" s="616"/>
      <c r="C40" s="616"/>
    </row>
    <row r="41" spans="1:6" ht="17.25" customHeight="1" thickBot="1" x14ac:dyDescent="0.3">
      <c r="D41" s="38"/>
      <c r="E41" s="38"/>
      <c r="F41" s="38"/>
    </row>
    <row r="42" spans="1:6" ht="15.75" thickBot="1" x14ac:dyDescent="0.3">
      <c r="A42" s="29" t="s">
        <v>146</v>
      </c>
      <c r="B42" s="30" t="s">
        <v>147</v>
      </c>
      <c r="D42" s="27"/>
      <c r="E42" s="27"/>
      <c r="F42" s="27"/>
    </row>
    <row r="43" spans="1:6" ht="15.75" x14ac:dyDescent="0.25">
      <c r="A43" s="31" t="s">
        <v>148</v>
      </c>
      <c r="B43" s="32">
        <v>25</v>
      </c>
      <c r="D43" s="26"/>
      <c r="E43" s="28"/>
    </row>
    <row r="44" spans="1:6" ht="16.5" thickBot="1" x14ac:dyDescent="0.3">
      <c r="A44" s="33" t="s">
        <v>149</v>
      </c>
      <c r="B44" s="34">
        <v>298</v>
      </c>
      <c r="D44" s="28"/>
      <c r="E44" s="28"/>
    </row>
    <row r="45" spans="1:6" x14ac:dyDescent="0.25">
      <c r="A45" s="39" t="s">
        <v>155</v>
      </c>
    </row>
    <row r="46" spans="1:6" x14ac:dyDescent="0.25">
      <c r="A46" s="43" t="s">
        <v>154</v>
      </c>
    </row>
    <row r="47" spans="1:6" x14ac:dyDescent="0.25">
      <c r="A47" s="43"/>
    </row>
  </sheetData>
  <sheetProtection algorithmName="SHA-512" hashValue="JB2mTVQhhWBxHlkkR/qeI5W/0u+nLqHADMIAnWQg7alZXHvyYVKwMu3L7l3OnDYoMgoGqqMNRqvlqzL6+nlo3g==" saltValue="S33CO1SxXKolq5jk2vGQEQ==" spinCount="100000" sheet="1" objects="1" scenarios="1"/>
  <mergeCells count="3">
    <mergeCell ref="A1:F1"/>
    <mergeCell ref="A40:C40"/>
    <mergeCell ref="A25:C26"/>
  </mergeCells>
  <hyperlinks>
    <hyperlink ref="A23" r:id="rId1" location="ap40.23.98_19.1" xr:uid="{C8CC3D14-DA65-4519-BE03-0043ABEAEB12}"/>
    <hyperlink ref="A46" r:id="rId2" location="ap40.23.98_19.1" display="https://www.ecfr.gov/cgi-bin/retrieveECFR?gp=1&amp;SID=9b04422c818bf3b9f284b452a19bc51a&amp;ty=HTML&amp;h=L&amp;mc=true&amp;n=pt40.23.98&amp;r=PART - ap40.23.98_19.1" xr:uid="{3966BBE3-EE58-431C-BB98-CBF9874EE97D}"/>
  </hyperlinks>
  <pageMargins left="0.7" right="0.7" top="0.75" bottom="0.75" header="0.3" footer="0.3"/>
  <pageSetup scale="65" fitToHeight="0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5791-CED0-425C-894E-09524FF11E36}">
  <sheetPr>
    <tabColor theme="4" tint="0.39997558519241921"/>
    <pageSetUpPr fitToPage="1"/>
  </sheetPr>
  <dimension ref="A1:X50"/>
  <sheetViews>
    <sheetView zoomScale="90" zoomScaleNormal="90" workbookViewId="0">
      <selection activeCell="I1" sqref="I1"/>
    </sheetView>
  </sheetViews>
  <sheetFormatPr defaultColWidth="9.140625" defaultRowHeight="15" x14ac:dyDescent="0.25"/>
  <cols>
    <col min="1" max="1" width="26.7109375" style="195" customWidth="1"/>
    <col min="2" max="2" width="7.28515625" style="195" customWidth="1"/>
    <col min="3" max="3" width="9.5703125" style="474" customWidth="1"/>
    <col min="4" max="4" width="9.42578125" style="195" customWidth="1"/>
    <col min="5" max="5" width="9.5703125" style="195" customWidth="1"/>
    <col min="6" max="6" width="9.7109375" style="195" customWidth="1"/>
    <col min="7" max="7" width="9.85546875" style="195" customWidth="1"/>
    <col min="8" max="8" width="10.7109375" style="195" customWidth="1"/>
    <col min="9" max="9" width="12.28515625" style="195" customWidth="1"/>
    <col min="10" max="10" width="12" style="195" customWidth="1"/>
    <col min="11" max="11" width="9.140625" style="195" customWidth="1"/>
    <col min="12" max="12" width="10.5703125" style="195" customWidth="1"/>
    <col min="13" max="13" width="10.7109375" style="195" customWidth="1"/>
    <col min="14" max="14" width="9.28515625" style="230" customWidth="1"/>
    <col min="15" max="15" width="10.85546875" style="195" customWidth="1"/>
    <col min="16" max="16" width="10" style="195" customWidth="1"/>
    <col min="17" max="17" width="7.5703125" style="195" customWidth="1"/>
    <col min="18" max="18" width="10.28515625" style="195" customWidth="1"/>
    <col min="19" max="19" width="10.85546875" style="195" customWidth="1"/>
    <col min="20" max="20" width="9.140625" style="230" customWidth="1"/>
    <col min="21" max="21" width="10.42578125" style="195" customWidth="1"/>
    <col min="22" max="22" width="11" style="229" customWidth="1"/>
    <col min="23" max="23" width="10.7109375" style="230" customWidth="1"/>
    <col min="24" max="24" width="11.28515625" style="229" customWidth="1"/>
    <col min="25" max="16384" width="9.140625" style="195"/>
  </cols>
  <sheetData>
    <row r="1" spans="1:24" ht="30" customHeight="1" x14ac:dyDescent="0.25">
      <c r="A1" s="727" t="s">
        <v>19</v>
      </c>
      <c r="B1" s="194"/>
      <c r="C1" s="223"/>
      <c r="D1" s="194"/>
      <c r="E1" s="194"/>
      <c r="F1" s="194"/>
      <c r="G1" s="194"/>
      <c r="I1" s="204"/>
      <c r="J1" s="224"/>
      <c r="K1" s="194"/>
      <c r="L1" s="225"/>
      <c r="M1" s="194"/>
      <c r="N1" s="226"/>
      <c r="O1" s="194"/>
      <c r="P1" s="194"/>
      <c r="Q1" s="194"/>
      <c r="R1" s="194"/>
      <c r="S1" s="227"/>
      <c r="T1" s="228"/>
      <c r="U1" s="227"/>
    </row>
    <row r="2" spans="1:24" ht="30" customHeight="1" thickBot="1" x14ac:dyDescent="0.3">
      <c r="A2" s="231" t="s">
        <v>48</v>
      </c>
      <c r="B2" s="194"/>
      <c r="C2" s="223"/>
      <c r="D2" s="194"/>
      <c r="E2" s="194"/>
      <c r="F2" s="194"/>
      <c r="G2" s="194"/>
      <c r="J2" s="194"/>
      <c r="K2" s="194"/>
      <c r="L2" s="194"/>
      <c r="M2" s="194"/>
      <c r="N2" s="232"/>
      <c r="O2" s="194"/>
      <c r="P2" s="194"/>
      <c r="Q2" s="194"/>
      <c r="R2" s="194"/>
      <c r="S2" s="227"/>
      <c r="T2" s="228"/>
      <c r="U2" s="227"/>
    </row>
    <row r="3" spans="1:24" s="233" customFormat="1" ht="54" customHeight="1" thickTop="1" thickBot="1" x14ac:dyDescent="0.3">
      <c r="A3" s="624" t="s">
        <v>92</v>
      </c>
      <c r="B3" s="621" t="s">
        <v>199</v>
      </c>
      <c r="C3" s="622"/>
      <c r="D3" s="623"/>
      <c r="E3" s="621" t="s">
        <v>161</v>
      </c>
      <c r="F3" s="622"/>
      <c r="G3" s="622"/>
      <c r="H3" s="622"/>
      <c r="I3" s="623"/>
      <c r="J3" s="621" t="s">
        <v>163</v>
      </c>
      <c r="K3" s="622"/>
      <c r="L3" s="622"/>
      <c r="M3" s="622"/>
      <c r="N3" s="622"/>
      <c r="O3" s="622"/>
      <c r="P3" s="622"/>
      <c r="Q3" s="622"/>
      <c r="R3" s="622"/>
      <c r="S3" s="622"/>
      <c r="T3" s="622"/>
      <c r="U3" s="622"/>
      <c r="V3" s="622"/>
      <c r="W3" s="622"/>
      <c r="X3" s="623"/>
    </row>
    <row r="4" spans="1:24" s="233" customFormat="1" ht="50.25" customHeight="1" thickTop="1" thickBot="1" x14ac:dyDescent="0.3">
      <c r="A4" s="625"/>
      <c r="B4" s="628" t="s">
        <v>158</v>
      </c>
      <c r="C4" s="629"/>
      <c r="D4" s="630"/>
      <c r="E4" s="234" t="s">
        <v>97</v>
      </c>
      <c r="F4" s="619" t="s">
        <v>157</v>
      </c>
      <c r="G4" s="626"/>
      <c r="H4" s="626"/>
      <c r="I4" s="627"/>
      <c r="J4" s="618" t="s">
        <v>97</v>
      </c>
      <c r="K4" s="619"/>
      <c r="L4" s="620"/>
      <c r="M4" s="618" t="s">
        <v>100</v>
      </c>
      <c r="N4" s="619"/>
      <c r="O4" s="620"/>
      <c r="P4" s="618" t="s">
        <v>101</v>
      </c>
      <c r="Q4" s="619"/>
      <c r="R4" s="620"/>
      <c r="S4" s="618" t="s">
        <v>159</v>
      </c>
      <c r="T4" s="619"/>
      <c r="U4" s="620"/>
      <c r="V4" s="618" t="s">
        <v>160</v>
      </c>
      <c r="W4" s="619"/>
      <c r="X4" s="620"/>
    </row>
    <row r="5" spans="1:24" s="246" customFormat="1" ht="38.450000000000003" customHeight="1" thickTop="1" x14ac:dyDescent="0.2">
      <c r="A5" s="235" t="s">
        <v>12</v>
      </c>
      <c r="B5" s="236" t="s">
        <v>139</v>
      </c>
      <c r="C5" s="686" t="s">
        <v>140</v>
      </c>
      <c r="D5" s="237" t="s">
        <v>141</v>
      </c>
      <c r="E5" s="238" t="s">
        <v>49</v>
      </c>
      <c r="F5" s="239" t="s">
        <v>50</v>
      </c>
      <c r="G5" s="240" t="s">
        <v>51</v>
      </c>
      <c r="H5" s="241" t="s">
        <v>55</v>
      </c>
      <c r="I5" s="241" t="s">
        <v>57</v>
      </c>
      <c r="J5" s="238" t="s">
        <v>61</v>
      </c>
      <c r="K5" s="242" t="s">
        <v>71</v>
      </c>
      <c r="L5" s="243" t="s">
        <v>62</v>
      </c>
      <c r="M5" s="238" t="s">
        <v>65</v>
      </c>
      <c r="N5" s="241" t="s">
        <v>193</v>
      </c>
      <c r="O5" s="237" t="s">
        <v>66</v>
      </c>
      <c r="P5" s="238" t="s">
        <v>67</v>
      </c>
      <c r="Q5" s="686" t="s">
        <v>271</v>
      </c>
      <c r="R5" s="244" t="s">
        <v>68</v>
      </c>
      <c r="S5" s="240" t="s">
        <v>69</v>
      </c>
      <c r="T5" s="241" t="s">
        <v>198</v>
      </c>
      <c r="U5" s="245" t="s">
        <v>74</v>
      </c>
      <c r="V5" s="240" t="s">
        <v>73</v>
      </c>
      <c r="W5" s="241" t="s">
        <v>197</v>
      </c>
      <c r="X5" s="245" t="s">
        <v>72</v>
      </c>
    </row>
    <row r="6" spans="1:24" s="266" customFormat="1" ht="25.5" x14ac:dyDescent="0.2">
      <c r="A6" s="247" t="s">
        <v>63</v>
      </c>
      <c r="B6" s="248">
        <f>C6*1000000</f>
        <v>1026</v>
      </c>
      <c r="C6" s="688">
        <v>1.026E-3</v>
      </c>
      <c r="D6" s="249">
        <f>C6/1000</f>
        <v>1.026E-6</v>
      </c>
      <c r="E6" s="250">
        <f>G6*2.20462</f>
        <v>0.1200185427672</v>
      </c>
      <c r="F6" s="251">
        <f>G6*1000</f>
        <v>54.439560000000007</v>
      </c>
      <c r="G6" s="252">
        <f>C6*Q6</f>
        <v>5.4439560000000005E-2</v>
      </c>
      <c r="H6" s="253">
        <f>G6/1000</f>
        <v>5.4439560000000004E-5</v>
      </c>
      <c r="I6" s="254">
        <f>H6/1000000</f>
        <v>5.4439560000000006E-11</v>
      </c>
      <c r="J6" s="255">
        <f>K6/1000000</f>
        <v>1.1697713720000001E-4</v>
      </c>
      <c r="K6" s="256">
        <f>Q6*2.20462</f>
        <v>116.9771372</v>
      </c>
      <c r="L6" s="257">
        <f>K6*1000</f>
        <v>116977.1372</v>
      </c>
      <c r="M6" s="258">
        <f>N6/1000000</f>
        <v>5.3060000000000003E-2</v>
      </c>
      <c r="N6" s="259">
        <f>Q6*1000</f>
        <v>53060</v>
      </c>
      <c r="O6" s="260">
        <f>N6*1000</f>
        <v>53060000</v>
      </c>
      <c r="P6" s="261">
        <f>Q6/1000000</f>
        <v>5.3060000000000004E-5</v>
      </c>
      <c r="Q6" s="689">
        <v>53.06</v>
      </c>
      <c r="R6" s="262">
        <f>Q6*1000</f>
        <v>53060</v>
      </c>
      <c r="S6" s="260">
        <f>P6/1000</f>
        <v>5.3060000000000007E-8</v>
      </c>
      <c r="T6" s="259">
        <f>Q6/1000</f>
        <v>5.3060000000000003E-2</v>
      </c>
      <c r="U6" s="263">
        <f>R6/1000</f>
        <v>53.06</v>
      </c>
      <c r="V6" s="264">
        <f>S6/1000000</f>
        <v>5.3060000000000009E-14</v>
      </c>
      <c r="W6" s="260">
        <f>T6/1000000</f>
        <v>5.306E-8</v>
      </c>
      <c r="X6" s="265">
        <f>U6/1000000</f>
        <v>5.3060000000000004E-5</v>
      </c>
    </row>
    <row r="7" spans="1:24" s="266" customFormat="1" ht="13.5" thickBot="1" x14ac:dyDescent="0.25">
      <c r="A7" s="267"/>
      <c r="B7" s="267"/>
      <c r="C7" s="268"/>
      <c r="D7" s="269"/>
      <c r="E7" s="270"/>
      <c r="F7" s="271"/>
      <c r="G7" s="272"/>
      <c r="H7" s="273"/>
      <c r="I7" s="274"/>
      <c r="J7" s="275"/>
      <c r="K7" s="276"/>
      <c r="L7" s="277"/>
      <c r="M7" s="278"/>
      <c r="N7" s="279"/>
      <c r="O7" s="280"/>
      <c r="P7" s="278"/>
      <c r="Q7" s="268"/>
      <c r="R7" s="281"/>
      <c r="S7" s="282"/>
      <c r="T7" s="279"/>
      <c r="U7" s="277"/>
      <c r="V7" s="283"/>
      <c r="W7" s="279"/>
      <c r="X7" s="284"/>
    </row>
    <row r="8" spans="1:24" s="233" customFormat="1" ht="51.75" customHeight="1" thickTop="1" thickBot="1" x14ac:dyDescent="0.3">
      <c r="A8" s="624" t="s">
        <v>94</v>
      </c>
      <c r="B8" s="650" t="s">
        <v>138</v>
      </c>
      <c r="C8" s="651"/>
      <c r="D8" s="652"/>
      <c r="E8" s="621" t="s">
        <v>162</v>
      </c>
      <c r="F8" s="622"/>
      <c r="G8" s="622"/>
      <c r="H8" s="622"/>
      <c r="I8" s="623"/>
      <c r="J8" s="621" t="s">
        <v>163</v>
      </c>
      <c r="K8" s="622"/>
      <c r="L8" s="622"/>
      <c r="M8" s="622"/>
      <c r="N8" s="622"/>
      <c r="O8" s="622"/>
      <c r="P8" s="622"/>
      <c r="Q8" s="622"/>
      <c r="R8" s="622"/>
      <c r="S8" s="622"/>
      <c r="T8" s="622"/>
      <c r="U8" s="622"/>
      <c r="V8" s="622"/>
      <c r="W8" s="622"/>
      <c r="X8" s="623"/>
    </row>
    <row r="9" spans="1:24" s="266" customFormat="1" ht="42.75" customHeight="1" thickTop="1" thickBot="1" x14ac:dyDescent="0.25">
      <c r="A9" s="625"/>
      <c r="B9" s="628" t="s">
        <v>158</v>
      </c>
      <c r="C9" s="629"/>
      <c r="D9" s="630"/>
      <c r="E9" s="234" t="s">
        <v>97</v>
      </c>
      <c r="F9" s="619" t="s">
        <v>157</v>
      </c>
      <c r="G9" s="626"/>
      <c r="H9" s="626"/>
      <c r="I9" s="627"/>
      <c r="J9" s="618" t="s">
        <v>97</v>
      </c>
      <c r="K9" s="619"/>
      <c r="L9" s="620"/>
      <c r="M9" s="618" t="s">
        <v>100</v>
      </c>
      <c r="N9" s="619"/>
      <c r="O9" s="620"/>
      <c r="P9" s="618" t="s">
        <v>101</v>
      </c>
      <c r="Q9" s="619"/>
      <c r="R9" s="620"/>
      <c r="S9" s="618" t="s">
        <v>159</v>
      </c>
      <c r="T9" s="619"/>
      <c r="U9" s="620"/>
      <c r="V9" s="618" t="s">
        <v>160</v>
      </c>
      <c r="W9" s="619"/>
      <c r="X9" s="620"/>
    </row>
    <row r="10" spans="1:24" s="291" customFormat="1" ht="42" customHeight="1" thickTop="1" x14ac:dyDescent="0.2">
      <c r="A10" s="235" t="s">
        <v>11</v>
      </c>
      <c r="B10" s="285" t="s">
        <v>59</v>
      </c>
      <c r="C10" s="687" t="s">
        <v>70</v>
      </c>
      <c r="D10" s="286" t="s">
        <v>60</v>
      </c>
      <c r="E10" s="287" t="s">
        <v>52</v>
      </c>
      <c r="F10" s="288" t="s">
        <v>53</v>
      </c>
      <c r="G10" s="289" t="s">
        <v>54</v>
      </c>
      <c r="H10" s="241" t="s">
        <v>56</v>
      </c>
      <c r="I10" s="241" t="s">
        <v>58</v>
      </c>
      <c r="J10" s="238" t="s">
        <v>61</v>
      </c>
      <c r="K10" s="242" t="s">
        <v>71</v>
      </c>
      <c r="L10" s="235" t="s">
        <v>62</v>
      </c>
      <c r="M10" s="236" t="s">
        <v>65</v>
      </c>
      <c r="N10" s="241" t="s">
        <v>193</v>
      </c>
      <c r="O10" s="237" t="s">
        <v>66</v>
      </c>
      <c r="P10" s="238" t="s">
        <v>67</v>
      </c>
      <c r="Q10" s="686" t="s">
        <v>271</v>
      </c>
      <c r="R10" s="244" t="s">
        <v>68</v>
      </c>
      <c r="S10" s="240" t="s">
        <v>69</v>
      </c>
      <c r="T10" s="241" t="s">
        <v>198</v>
      </c>
      <c r="U10" s="245" t="s">
        <v>74</v>
      </c>
      <c r="V10" s="240" t="s">
        <v>73</v>
      </c>
      <c r="W10" s="241" t="s">
        <v>197</v>
      </c>
      <c r="X10" s="290" t="s">
        <v>72</v>
      </c>
    </row>
    <row r="11" spans="1:24" s="266" customFormat="1" ht="12.75" x14ac:dyDescent="0.2">
      <c r="A11" s="247" t="s">
        <v>10</v>
      </c>
      <c r="B11" s="248">
        <f>C11*1000000</f>
        <v>120000</v>
      </c>
      <c r="C11" s="690">
        <v>0.12</v>
      </c>
      <c r="D11" s="292">
        <f>C11/1000</f>
        <v>1.1999999999999999E-4</v>
      </c>
      <c r="E11" s="293">
        <f t="shared" ref="E11:E17" si="0">G11*2.20462</f>
        <v>18.320392200000001</v>
      </c>
      <c r="F11" s="294">
        <f>G11*1000</f>
        <v>8310</v>
      </c>
      <c r="G11" s="295">
        <f t="shared" ref="G11:G17" si="1">Q11*C11</f>
        <v>8.31</v>
      </c>
      <c r="H11" s="296">
        <f t="shared" ref="H11:H17" si="2">G11/1000</f>
        <v>8.3099999999999997E-3</v>
      </c>
      <c r="I11" s="297">
        <f>H11/1000000</f>
        <v>8.3099999999999996E-9</v>
      </c>
      <c r="J11" s="255">
        <f t="shared" ref="J11:J18" si="3">K11/1000000</f>
        <v>1.5266993499999998E-4</v>
      </c>
      <c r="K11" s="256">
        <f t="shared" ref="K11:K17" si="4">Q11*2.20462</f>
        <v>152.66993499999998</v>
      </c>
      <c r="L11" s="257">
        <f t="shared" ref="L11:L18" si="5">K11*1000</f>
        <v>152669.93499999997</v>
      </c>
      <c r="M11" s="258">
        <f t="shared" ref="M11:M18" si="6">N11/1000000</f>
        <v>6.9250000000000006E-2</v>
      </c>
      <c r="N11" s="298">
        <f t="shared" ref="N11:N17" si="7">Q11*1000</f>
        <v>69250</v>
      </c>
      <c r="O11" s="260">
        <f t="shared" ref="O11:O18" si="8">N11*1000</f>
        <v>69250000</v>
      </c>
      <c r="P11" s="261">
        <f t="shared" ref="P11:P18" si="9">Q11/1000000</f>
        <v>6.9250000000000003E-5</v>
      </c>
      <c r="Q11" s="692">
        <v>69.25</v>
      </c>
      <c r="R11" s="262">
        <f t="shared" ref="R11:R18" si="10">Q11*1000</f>
        <v>69250</v>
      </c>
      <c r="S11" s="299">
        <f>P11/1000</f>
        <v>6.9250000000000001E-8</v>
      </c>
      <c r="T11" s="300">
        <f>Q11/1000</f>
        <v>6.9250000000000006E-2</v>
      </c>
      <c r="U11" s="301">
        <f t="shared" ref="U11:U18" si="11">R11/1000</f>
        <v>69.25</v>
      </c>
      <c r="V11" s="302">
        <f>S11/1000000</f>
        <v>6.9249999999999995E-14</v>
      </c>
      <c r="W11" s="303">
        <f>T11/1000000</f>
        <v>6.9250000000000001E-8</v>
      </c>
      <c r="X11" s="304">
        <f>U11/1000000</f>
        <v>6.9250000000000003E-5</v>
      </c>
    </row>
    <row r="12" spans="1:24" s="266" customFormat="1" ht="25.15" customHeight="1" x14ac:dyDescent="0.2">
      <c r="A12" s="247" t="s">
        <v>9</v>
      </c>
      <c r="B12" s="248">
        <f t="shared" ref="B12:B17" si="12">C12*1000000</f>
        <v>138000</v>
      </c>
      <c r="C12" s="690">
        <v>0.13800000000000001</v>
      </c>
      <c r="D12" s="292">
        <f t="shared" ref="D12:D18" si="13">C12/1000</f>
        <v>1.3800000000000002E-4</v>
      </c>
      <c r="E12" s="293">
        <f t="shared" si="0"/>
        <v>22.501409937599995</v>
      </c>
      <c r="F12" s="294">
        <f t="shared" ref="F12:F17" si="14">G12*1000</f>
        <v>10206.48</v>
      </c>
      <c r="G12" s="305">
        <f t="shared" si="1"/>
        <v>10.206479999999999</v>
      </c>
      <c r="H12" s="306">
        <f t="shared" si="2"/>
        <v>1.0206479999999999E-2</v>
      </c>
      <c r="I12" s="307">
        <f t="shared" ref="I12:I18" si="15">H12/1000000</f>
        <v>1.0206479999999998E-8</v>
      </c>
      <c r="J12" s="255">
        <f t="shared" si="3"/>
        <v>1.6305369519999997E-4</v>
      </c>
      <c r="K12" s="256">
        <f t="shared" si="4"/>
        <v>163.05369519999996</v>
      </c>
      <c r="L12" s="257">
        <f t="shared" si="5"/>
        <v>163053.69519999996</v>
      </c>
      <c r="M12" s="258">
        <f t="shared" si="6"/>
        <v>7.3959999999999998E-2</v>
      </c>
      <c r="N12" s="298">
        <f t="shared" si="7"/>
        <v>73960</v>
      </c>
      <c r="O12" s="260">
        <f t="shared" si="8"/>
        <v>73960000</v>
      </c>
      <c r="P12" s="261">
        <f t="shared" si="9"/>
        <v>7.395999999999999E-5</v>
      </c>
      <c r="Q12" s="692">
        <v>73.959999999999994</v>
      </c>
      <c r="R12" s="262">
        <f t="shared" si="10"/>
        <v>73960</v>
      </c>
      <c r="S12" s="299">
        <f t="shared" ref="S12:S18" si="16">P12/1000</f>
        <v>7.3959999999999995E-8</v>
      </c>
      <c r="T12" s="300">
        <f t="shared" ref="T12:T17" si="17">Q12/1000</f>
        <v>7.3959999999999998E-2</v>
      </c>
      <c r="U12" s="301">
        <f t="shared" si="11"/>
        <v>73.959999999999994</v>
      </c>
      <c r="V12" s="302">
        <f t="shared" ref="V12:V18" si="18">S12/1000000</f>
        <v>7.3959999999999995E-14</v>
      </c>
      <c r="W12" s="303">
        <f t="shared" ref="W12:W18" si="19">T12/1000000</f>
        <v>7.3959999999999995E-8</v>
      </c>
      <c r="X12" s="304">
        <f t="shared" ref="X12:X18" si="20">U12/1000000</f>
        <v>7.395999999999999E-5</v>
      </c>
    </row>
    <row r="13" spans="1:24" s="266" customFormat="1" ht="15" customHeight="1" x14ac:dyDescent="0.2">
      <c r="A13" s="247" t="s">
        <v>8</v>
      </c>
      <c r="B13" s="248">
        <f t="shared" si="12"/>
        <v>135000</v>
      </c>
      <c r="C13" s="690">
        <v>0.13500000000000001</v>
      </c>
      <c r="D13" s="292">
        <f t="shared" si="13"/>
        <v>1.35E-4</v>
      </c>
      <c r="E13" s="293">
        <f t="shared" si="0"/>
        <v>21.494383614</v>
      </c>
      <c r="F13" s="294">
        <f t="shared" si="14"/>
        <v>9749.7000000000007</v>
      </c>
      <c r="G13" s="295">
        <f t="shared" si="1"/>
        <v>9.7497000000000007</v>
      </c>
      <c r="H13" s="296">
        <f t="shared" si="2"/>
        <v>9.7497E-3</v>
      </c>
      <c r="I13" s="297">
        <f t="shared" si="15"/>
        <v>9.7496999999999999E-9</v>
      </c>
      <c r="J13" s="255">
        <f t="shared" si="3"/>
        <v>1.5921765639999999E-4</v>
      </c>
      <c r="K13" s="256">
        <f t="shared" si="4"/>
        <v>159.21765639999998</v>
      </c>
      <c r="L13" s="257">
        <f t="shared" si="5"/>
        <v>159217.65639999998</v>
      </c>
      <c r="M13" s="258">
        <f t="shared" si="6"/>
        <v>7.2220000000000006E-2</v>
      </c>
      <c r="N13" s="298">
        <f t="shared" si="7"/>
        <v>72220</v>
      </c>
      <c r="O13" s="260">
        <f t="shared" si="8"/>
        <v>72220000</v>
      </c>
      <c r="P13" s="261">
        <f t="shared" si="9"/>
        <v>7.2219999999999996E-5</v>
      </c>
      <c r="Q13" s="692">
        <v>72.22</v>
      </c>
      <c r="R13" s="262">
        <f t="shared" si="10"/>
        <v>72220</v>
      </c>
      <c r="S13" s="299">
        <f t="shared" si="16"/>
        <v>7.2219999999999994E-8</v>
      </c>
      <c r="T13" s="300">
        <f t="shared" si="17"/>
        <v>7.2219999999999993E-2</v>
      </c>
      <c r="U13" s="301">
        <f t="shared" si="11"/>
        <v>72.22</v>
      </c>
      <c r="V13" s="302">
        <f t="shared" si="18"/>
        <v>7.2219999999999994E-14</v>
      </c>
      <c r="W13" s="303">
        <f t="shared" si="19"/>
        <v>7.2219999999999994E-8</v>
      </c>
      <c r="X13" s="304">
        <f t="shared" si="20"/>
        <v>7.2219999999999996E-5</v>
      </c>
    </row>
    <row r="14" spans="1:24" s="266" customFormat="1" ht="15.6" customHeight="1" x14ac:dyDescent="0.2">
      <c r="A14" s="247" t="s">
        <v>64</v>
      </c>
      <c r="B14" s="248">
        <f t="shared" si="12"/>
        <v>85000</v>
      </c>
      <c r="C14" s="691">
        <v>8.5000000000000006E-2</v>
      </c>
      <c r="D14" s="292">
        <f t="shared" si="13"/>
        <v>8.5000000000000006E-5</v>
      </c>
      <c r="E14" s="293">
        <f t="shared" si="0"/>
        <v>9.943056662</v>
      </c>
      <c r="F14" s="294">
        <f t="shared" si="14"/>
        <v>4510.1000000000004</v>
      </c>
      <c r="G14" s="295">
        <f t="shared" si="1"/>
        <v>4.5101000000000004</v>
      </c>
      <c r="H14" s="296">
        <f t="shared" si="2"/>
        <v>4.5101000000000004E-3</v>
      </c>
      <c r="I14" s="297">
        <f t="shared" si="15"/>
        <v>4.5101000000000008E-9</v>
      </c>
      <c r="J14" s="255">
        <f t="shared" si="3"/>
        <v>1.1697713720000001E-4</v>
      </c>
      <c r="K14" s="256">
        <f t="shared" si="4"/>
        <v>116.9771372</v>
      </c>
      <c r="L14" s="257">
        <f t="shared" si="5"/>
        <v>116977.1372</v>
      </c>
      <c r="M14" s="258">
        <f t="shared" si="6"/>
        <v>5.3060000000000003E-2</v>
      </c>
      <c r="N14" s="298">
        <f t="shared" si="7"/>
        <v>53060</v>
      </c>
      <c r="O14" s="260">
        <f t="shared" si="8"/>
        <v>53060000</v>
      </c>
      <c r="P14" s="261">
        <f t="shared" si="9"/>
        <v>5.3060000000000004E-5</v>
      </c>
      <c r="Q14" s="693">
        <v>53.06</v>
      </c>
      <c r="R14" s="262">
        <f t="shared" si="10"/>
        <v>53060</v>
      </c>
      <c r="S14" s="299">
        <f t="shared" si="16"/>
        <v>5.3060000000000007E-8</v>
      </c>
      <c r="T14" s="300">
        <f t="shared" si="17"/>
        <v>5.3060000000000003E-2</v>
      </c>
      <c r="U14" s="301">
        <f t="shared" si="11"/>
        <v>53.06</v>
      </c>
      <c r="V14" s="302">
        <f t="shared" si="18"/>
        <v>5.3060000000000009E-14</v>
      </c>
      <c r="W14" s="303">
        <f t="shared" si="19"/>
        <v>5.306E-8</v>
      </c>
      <c r="X14" s="304">
        <f t="shared" si="20"/>
        <v>5.3060000000000004E-5</v>
      </c>
    </row>
    <row r="15" spans="1:24" s="266" customFormat="1" ht="12.75" customHeight="1" x14ac:dyDescent="0.2">
      <c r="A15" s="247" t="s">
        <v>7</v>
      </c>
      <c r="B15" s="248">
        <f t="shared" si="12"/>
        <v>92000</v>
      </c>
      <c r="C15" s="690">
        <v>9.1999999999999998E-2</v>
      </c>
      <c r="D15" s="292">
        <f t="shared" si="13"/>
        <v>9.2E-5</v>
      </c>
      <c r="E15" s="293">
        <f t="shared" si="0"/>
        <v>12.516333218399998</v>
      </c>
      <c r="F15" s="294">
        <f t="shared" si="14"/>
        <v>5677.32</v>
      </c>
      <c r="G15" s="305">
        <f t="shared" si="1"/>
        <v>5.6773199999999999</v>
      </c>
      <c r="H15" s="306">
        <f t="shared" si="2"/>
        <v>5.6773199999999996E-3</v>
      </c>
      <c r="I15" s="254">
        <f t="shared" si="15"/>
        <v>5.6773199999999996E-9</v>
      </c>
      <c r="J15" s="255">
        <f t="shared" si="3"/>
        <v>1.360471002E-4</v>
      </c>
      <c r="K15" s="256">
        <f t="shared" si="4"/>
        <v>136.04710019999999</v>
      </c>
      <c r="L15" s="257">
        <f t="shared" si="5"/>
        <v>136047.10019999999</v>
      </c>
      <c r="M15" s="258">
        <f t="shared" si="6"/>
        <v>6.1710000000000001E-2</v>
      </c>
      <c r="N15" s="298">
        <f t="shared" si="7"/>
        <v>61710</v>
      </c>
      <c r="O15" s="260">
        <f t="shared" si="8"/>
        <v>61710000</v>
      </c>
      <c r="P15" s="261">
        <f t="shared" si="9"/>
        <v>6.1710000000000004E-5</v>
      </c>
      <c r="Q15" s="692">
        <v>61.71</v>
      </c>
      <c r="R15" s="262">
        <f t="shared" si="10"/>
        <v>61710</v>
      </c>
      <c r="S15" s="299">
        <f t="shared" si="16"/>
        <v>6.1710000000000001E-8</v>
      </c>
      <c r="T15" s="300">
        <f t="shared" si="17"/>
        <v>6.1710000000000001E-2</v>
      </c>
      <c r="U15" s="301">
        <f t="shared" si="11"/>
        <v>61.71</v>
      </c>
      <c r="V15" s="302">
        <f t="shared" si="18"/>
        <v>6.1709999999999997E-14</v>
      </c>
      <c r="W15" s="303">
        <f t="shared" si="19"/>
        <v>6.1710000000000001E-8</v>
      </c>
      <c r="X15" s="304">
        <f t="shared" si="20"/>
        <v>6.1710000000000004E-5</v>
      </c>
    </row>
    <row r="16" spans="1:24" s="266" customFormat="1" ht="12.75" x14ac:dyDescent="0.2">
      <c r="A16" s="247" t="s">
        <v>6</v>
      </c>
      <c r="B16" s="248">
        <f t="shared" si="12"/>
        <v>125000</v>
      </c>
      <c r="C16" s="690">
        <v>0.125</v>
      </c>
      <c r="D16" s="292">
        <f t="shared" si="13"/>
        <v>1.25E-4</v>
      </c>
      <c r="E16" s="293">
        <f t="shared" si="0"/>
        <v>19.351052049999996</v>
      </c>
      <c r="F16" s="294">
        <f t="shared" si="14"/>
        <v>8777.5</v>
      </c>
      <c r="G16" s="308">
        <f t="shared" si="1"/>
        <v>8.7774999999999999</v>
      </c>
      <c r="H16" s="296">
        <f t="shared" si="2"/>
        <v>8.7775000000000006E-3</v>
      </c>
      <c r="I16" s="297">
        <f t="shared" si="15"/>
        <v>8.7775000000000003E-9</v>
      </c>
      <c r="J16" s="255">
        <f t="shared" si="3"/>
        <v>1.5480841639999997E-4</v>
      </c>
      <c r="K16" s="256">
        <f t="shared" si="4"/>
        <v>154.80841639999997</v>
      </c>
      <c r="L16" s="257">
        <f t="shared" si="5"/>
        <v>154808.41639999996</v>
      </c>
      <c r="M16" s="258">
        <f t="shared" si="6"/>
        <v>7.0220000000000005E-2</v>
      </c>
      <c r="N16" s="298">
        <f t="shared" si="7"/>
        <v>70220</v>
      </c>
      <c r="O16" s="260">
        <f t="shared" si="8"/>
        <v>70220000</v>
      </c>
      <c r="P16" s="261">
        <f t="shared" si="9"/>
        <v>7.0220000000000002E-5</v>
      </c>
      <c r="Q16" s="692">
        <v>70.22</v>
      </c>
      <c r="R16" s="262">
        <f t="shared" si="10"/>
        <v>70220</v>
      </c>
      <c r="S16" s="299">
        <f t="shared" si="16"/>
        <v>7.0220000000000003E-8</v>
      </c>
      <c r="T16" s="300">
        <f t="shared" si="17"/>
        <v>7.0220000000000005E-2</v>
      </c>
      <c r="U16" s="301">
        <f t="shared" si="11"/>
        <v>70.22</v>
      </c>
      <c r="V16" s="302">
        <f t="shared" si="18"/>
        <v>7.0220000000000003E-14</v>
      </c>
      <c r="W16" s="303">
        <f t="shared" si="19"/>
        <v>7.0220000000000003E-8</v>
      </c>
      <c r="X16" s="304">
        <f t="shared" si="20"/>
        <v>7.0220000000000002E-5</v>
      </c>
    </row>
    <row r="17" spans="1:24" s="266" customFormat="1" ht="12.75" x14ac:dyDescent="0.2">
      <c r="A17" s="247" t="s">
        <v>5</v>
      </c>
      <c r="B17" s="248">
        <f t="shared" si="12"/>
        <v>150000</v>
      </c>
      <c r="C17" s="690">
        <v>0.15</v>
      </c>
      <c r="D17" s="292">
        <f t="shared" si="13"/>
        <v>1.4999999999999999E-4</v>
      </c>
      <c r="E17" s="293">
        <f t="shared" si="0"/>
        <v>24.835044299999996</v>
      </c>
      <c r="F17" s="294">
        <f t="shared" si="14"/>
        <v>11264.999999999998</v>
      </c>
      <c r="G17" s="305">
        <f t="shared" si="1"/>
        <v>11.264999999999999</v>
      </c>
      <c r="H17" s="306">
        <f t="shared" si="2"/>
        <v>1.1264999999999999E-2</v>
      </c>
      <c r="I17" s="307">
        <f t="shared" si="15"/>
        <v>1.1264999999999999E-8</v>
      </c>
      <c r="J17" s="255">
        <f t="shared" si="3"/>
        <v>1.6556696199999997E-4</v>
      </c>
      <c r="K17" s="256">
        <f t="shared" si="4"/>
        <v>165.56696199999996</v>
      </c>
      <c r="L17" s="257">
        <f t="shared" si="5"/>
        <v>165566.96199999997</v>
      </c>
      <c r="M17" s="258">
        <f t="shared" si="6"/>
        <v>7.51E-2</v>
      </c>
      <c r="N17" s="298">
        <f t="shared" si="7"/>
        <v>75100</v>
      </c>
      <c r="O17" s="260">
        <f t="shared" si="8"/>
        <v>75100000</v>
      </c>
      <c r="P17" s="261">
        <f t="shared" si="9"/>
        <v>7.5099999999999996E-5</v>
      </c>
      <c r="Q17" s="692">
        <v>75.099999999999994</v>
      </c>
      <c r="R17" s="262">
        <f t="shared" si="10"/>
        <v>75100</v>
      </c>
      <c r="S17" s="299">
        <f t="shared" si="16"/>
        <v>7.5099999999999991E-8</v>
      </c>
      <c r="T17" s="300">
        <f t="shared" si="17"/>
        <v>7.51E-2</v>
      </c>
      <c r="U17" s="301">
        <f t="shared" si="11"/>
        <v>75.099999999999994</v>
      </c>
      <c r="V17" s="302">
        <f t="shared" si="18"/>
        <v>7.509999999999999E-14</v>
      </c>
      <c r="W17" s="303">
        <f t="shared" si="19"/>
        <v>7.5100000000000004E-8</v>
      </c>
      <c r="X17" s="304">
        <f t="shared" si="20"/>
        <v>7.5099999999999996E-5</v>
      </c>
    </row>
    <row r="18" spans="1:24" s="266" customFormat="1" ht="12.75" x14ac:dyDescent="0.2">
      <c r="A18" s="247" t="s">
        <v>150</v>
      </c>
      <c r="B18" s="248">
        <f t="shared" ref="B18" si="21">C18*1000000</f>
        <v>121000</v>
      </c>
      <c r="C18" s="690">
        <v>0.121</v>
      </c>
      <c r="D18" s="292">
        <f t="shared" si="13"/>
        <v>1.21E-4</v>
      </c>
      <c r="E18" s="293">
        <f>G18*2.20462</f>
        <v>18.684335278839999</v>
      </c>
      <c r="F18" s="294">
        <f t="shared" ref="F18" si="22">G18*1000</f>
        <v>8475.0820000000003</v>
      </c>
      <c r="G18" s="305">
        <f>Q18*C18</f>
        <v>8.4750820000000004</v>
      </c>
      <c r="H18" s="306">
        <f t="shared" ref="H18" si="23">G18/1000</f>
        <v>8.4750820000000001E-3</v>
      </c>
      <c r="I18" s="254">
        <f t="shared" si="15"/>
        <v>8.4750819999999995E-9</v>
      </c>
      <c r="J18" s="255">
        <f t="shared" si="3"/>
        <v>1.5441599403999998E-4</v>
      </c>
      <c r="K18" s="256">
        <f t="shared" ref="K18" si="24">Q18*2.20462</f>
        <v>154.41599403999999</v>
      </c>
      <c r="L18" s="257">
        <f t="shared" si="5"/>
        <v>154415.99403999999</v>
      </c>
      <c r="M18" s="258">
        <f t="shared" si="6"/>
        <v>7.0041999999999993E-2</v>
      </c>
      <c r="N18" s="298">
        <f t="shared" ref="N18" si="25">Q18*1000</f>
        <v>70042</v>
      </c>
      <c r="O18" s="260">
        <f t="shared" si="8"/>
        <v>70042000</v>
      </c>
      <c r="P18" s="261">
        <f t="shared" si="9"/>
        <v>7.0042000000000005E-5</v>
      </c>
      <c r="Q18" s="692">
        <v>70.042000000000002</v>
      </c>
      <c r="R18" s="262">
        <f t="shared" si="10"/>
        <v>70042</v>
      </c>
      <c r="S18" s="299">
        <f t="shared" si="16"/>
        <v>7.0041999999999999E-8</v>
      </c>
      <c r="T18" s="300">
        <f t="shared" ref="T18" si="26">Q18/1000</f>
        <v>7.0042000000000007E-2</v>
      </c>
      <c r="U18" s="301">
        <f t="shared" si="11"/>
        <v>70.042000000000002</v>
      </c>
      <c r="V18" s="302">
        <f t="shared" si="18"/>
        <v>7.0042000000000003E-14</v>
      </c>
      <c r="W18" s="303">
        <f t="shared" si="19"/>
        <v>7.0042000000000013E-8</v>
      </c>
      <c r="X18" s="304">
        <f t="shared" si="20"/>
        <v>7.0042000000000005E-5</v>
      </c>
    </row>
    <row r="19" spans="1:24" s="266" customFormat="1" ht="18" customHeight="1" thickBot="1" x14ac:dyDescent="0.25">
      <c r="A19" s="267"/>
      <c r="B19" s="309"/>
      <c r="C19" s="310"/>
      <c r="D19" s="311"/>
      <c r="E19" s="312"/>
      <c r="F19" s="312"/>
      <c r="G19" s="313"/>
      <c r="H19" s="314"/>
      <c r="I19" s="315"/>
      <c r="J19" s="316"/>
      <c r="K19" s="276"/>
      <c r="L19" s="317"/>
      <c r="M19" s="283"/>
      <c r="N19" s="318"/>
      <c r="O19" s="319"/>
      <c r="P19" s="283"/>
      <c r="Q19" s="320"/>
      <c r="R19" s="321"/>
      <c r="S19" s="322"/>
      <c r="T19" s="323"/>
      <c r="U19" s="317"/>
      <c r="V19" s="283"/>
      <c r="W19" s="324"/>
      <c r="X19" s="325"/>
    </row>
    <row r="20" spans="1:24" s="233" customFormat="1" ht="55.5" customHeight="1" thickTop="1" thickBot="1" x14ac:dyDescent="0.3">
      <c r="A20" s="624" t="s">
        <v>95</v>
      </c>
      <c r="B20" s="650" t="s">
        <v>138</v>
      </c>
      <c r="C20" s="651"/>
      <c r="D20" s="652"/>
      <c r="E20" s="621" t="s">
        <v>162</v>
      </c>
      <c r="F20" s="622"/>
      <c r="G20" s="622"/>
      <c r="H20" s="622"/>
      <c r="I20" s="623"/>
      <c r="J20" s="621" t="s">
        <v>163</v>
      </c>
      <c r="K20" s="622"/>
      <c r="L20" s="622"/>
      <c r="M20" s="622"/>
      <c r="N20" s="622"/>
      <c r="O20" s="622"/>
      <c r="P20" s="622"/>
      <c r="Q20" s="622"/>
      <c r="R20" s="622"/>
      <c r="S20" s="622"/>
      <c r="T20" s="622"/>
      <c r="U20" s="622"/>
      <c r="V20" s="622"/>
      <c r="W20" s="622"/>
      <c r="X20" s="623"/>
    </row>
    <row r="21" spans="1:24" s="266" customFormat="1" ht="43.5" customHeight="1" thickTop="1" thickBot="1" x14ac:dyDescent="0.25">
      <c r="A21" s="625"/>
      <c r="B21" s="628" t="s">
        <v>158</v>
      </c>
      <c r="C21" s="629"/>
      <c r="D21" s="630"/>
      <c r="E21" s="234" t="s">
        <v>97</v>
      </c>
      <c r="F21" s="619" t="s">
        <v>157</v>
      </c>
      <c r="G21" s="626"/>
      <c r="H21" s="626"/>
      <c r="I21" s="627"/>
      <c r="J21" s="618" t="s">
        <v>97</v>
      </c>
      <c r="K21" s="619"/>
      <c r="L21" s="620"/>
      <c r="M21" s="618" t="s">
        <v>100</v>
      </c>
      <c r="N21" s="619"/>
      <c r="O21" s="620"/>
      <c r="P21" s="618" t="s">
        <v>101</v>
      </c>
      <c r="Q21" s="619"/>
      <c r="R21" s="620"/>
      <c r="S21" s="618" t="s">
        <v>159</v>
      </c>
      <c r="T21" s="619"/>
      <c r="U21" s="620"/>
      <c r="V21" s="618" t="s">
        <v>160</v>
      </c>
      <c r="W21" s="619"/>
      <c r="X21" s="620"/>
    </row>
    <row r="22" spans="1:24" s="246" customFormat="1" ht="40.5" customHeight="1" thickTop="1" x14ac:dyDescent="0.2">
      <c r="A22" s="235" t="s">
        <v>4</v>
      </c>
      <c r="B22" s="326" t="s">
        <v>59</v>
      </c>
      <c r="C22" s="687" t="s">
        <v>70</v>
      </c>
      <c r="D22" s="327" t="s">
        <v>60</v>
      </c>
      <c r="E22" s="238" t="s">
        <v>52</v>
      </c>
      <c r="F22" s="288" t="s">
        <v>53</v>
      </c>
      <c r="G22" s="289" t="s">
        <v>54</v>
      </c>
      <c r="H22" s="241" t="s">
        <v>56</v>
      </c>
      <c r="I22" s="241" t="s">
        <v>58</v>
      </c>
      <c r="J22" s="238" t="s">
        <v>61</v>
      </c>
      <c r="K22" s="242" t="s">
        <v>71</v>
      </c>
      <c r="L22" s="243" t="s">
        <v>62</v>
      </c>
      <c r="M22" s="238" t="s">
        <v>65</v>
      </c>
      <c r="N22" s="241" t="s">
        <v>193</v>
      </c>
      <c r="O22" s="237" t="s">
        <v>66</v>
      </c>
      <c r="P22" s="238" t="s">
        <v>67</v>
      </c>
      <c r="Q22" s="686" t="s">
        <v>271</v>
      </c>
      <c r="R22" s="244" t="s">
        <v>68</v>
      </c>
      <c r="S22" s="240" t="s">
        <v>69</v>
      </c>
      <c r="T22" s="241" t="s">
        <v>198</v>
      </c>
      <c r="U22" s="245" t="s">
        <v>74</v>
      </c>
      <c r="V22" s="240" t="s">
        <v>73</v>
      </c>
      <c r="W22" s="241" t="s">
        <v>197</v>
      </c>
      <c r="X22" s="290" t="s">
        <v>72</v>
      </c>
    </row>
    <row r="23" spans="1:24" s="266" customFormat="1" ht="16.899999999999999" customHeight="1" x14ac:dyDescent="0.2">
      <c r="A23" s="247" t="s">
        <v>1</v>
      </c>
      <c r="B23" s="248">
        <f>C23*1000000</f>
        <v>128000</v>
      </c>
      <c r="C23" s="688">
        <v>0.128</v>
      </c>
      <c r="D23" s="292">
        <f>C23/1000</f>
        <v>1.2799999999999999E-4</v>
      </c>
      <c r="E23" s="293">
        <f>G23*2.20462</f>
        <v>20.837010022399998</v>
      </c>
      <c r="F23" s="294">
        <f>G23*1000</f>
        <v>9451.52</v>
      </c>
      <c r="G23" s="305">
        <f>C23*Q23</f>
        <v>9.4515200000000004</v>
      </c>
      <c r="H23" s="306">
        <f>G23/1000</f>
        <v>9.4515199999999997E-3</v>
      </c>
      <c r="I23" s="254">
        <f>H23/1000000</f>
        <v>9.4515200000000001E-9</v>
      </c>
      <c r="J23" s="255">
        <f t="shared" ref="J23:J24" si="27">K23/1000000</f>
        <v>1.6278914079999999E-4</v>
      </c>
      <c r="K23" s="256">
        <f>Q23*2.20462</f>
        <v>162.78914079999998</v>
      </c>
      <c r="L23" s="257">
        <f t="shared" ref="L23:L24" si="28">K23*1000</f>
        <v>162789.14079999999</v>
      </c>
      <c r="M23" s="258">
        <f t="shared" ref="M23:M24" si="29">N23/1000000</f>
        <v>7.3840000000000003E-2</v>
      </c>
      <c r="N23" s="259">
        <f>Q23*1000</f>
        <v>73840</v>
      </c>
      <c r="O23" s="260">
        <f t="shared" ref="O23:O24" si="30">N23*1000</f>
        <v>73840000</v>
      </c>
      <c r="P23" s="261">
        <f t="shared" ref="P23:P24" si="31">Q23/1000000</f>
        <v>7.3839999999999998E-5</v>
      </c>
      <c r="Q23" s="689">
        <v>73.84</v>
      </c>
      <c r="R23" s="262">
        <f t="shared" ref="R23:R24" si="32">Q23*1000</f>
        <v>73840</v>
      </c>
      <c r="S23" s="259">
        <f t="shared" ref="S23:U24" si="33">P23/1000</f>
        <v>7.3839999999999992E-8</v>
      </c>
      <c r="T23" s="259">
        <f t="shared" si="33"/>
        <v>7.3840000000000003E-2</v>
      </c>
      <c r="U23" s="301">
        <f t="shared" si="33"/>
        <v>73.84</v>
      </c>
      <c r="V23" s="302">
        <f t="shared" ref="V23:X24" si="34">S23/1000000</f>
        <v>7.3839999999999991E-14</v>
      </c>
      <c r="W23" s="303">
        <f t="shared" si="34"/>
        <v>7.3840000000000005E-8</v>
      </c>
      <c r="X23" s="304">
        <f t="shared" si="34"/>
        <v>7.3839999999999998E-5</v>
      </c>
    </row>
    <row r="24" spans="1:24" s="342" customFormat="1" ht="12.75" x14ac:dyDescent="0.2">
      <c r="A24" s="328" t="s">
        <v>0</v>
      </c>
      <c r="B24" s="329">
        <f>C24*1000000</f>
        <v>84000</v>
      </c>
      <c r="C24" s="694">
        <v>8.4000000000000005E-2</v>
      </c>
      <c r="D24" s="330">
        <f>C24/1000</f>
        <v>8.4000000000000009E-5</v>
      </c>
      <c r="E24" s="331">
        <f>G24*2.20462</f>
        <v>12.6742721952</v>
      </c>
      <c r="F24" s="332">
        <f>G24*1000</f>
        <v>5748.96</v>
      </c>
      <c r="G24" s="333">
        <f>C24*Q24</f>
        <v>5.7489600000000003</v>
      </c>
      <c r="H24" s="334">
        <f>G24/1000</f>
        <v>5.74896E-3</v>
      </c>
      <c r="I24" s="335">
        <f>H24/1000000</f>
        <v>5.7489600000000004E-9</v>
      </c>
      <c r="J24" s="255">
        <f t="shared" si="27"/>
        <v>1.5088419280000001E-4</v>
      </c>
      <c r="K24" s="336">
        <f>Q24*2.20462</f>
        <v>150.88419279999999</v>
      </c>
      <c r="L24" s="257">
        <f t="shared" si="28"/>
        <v>150884.19279999999</v>
      </c>
      <c r="M24" s="258">
        <f t="shared" si="29"/>
        <v>6.8440000000000001E-2</v>
      </c>
      <c r="N24" s="337">
        <f>Q24*1000</f>
        <v>68440</v>
      </c>
      <c r="O24" s="260">
        <f t="shared" si="30"/>
        <v>68440000</v>
      </c>
      <c r="P24" s="261">
        <f t="shared" si="31"/>
        <v>6.8440000000000002E-5</v>
      </c>
      <c r="Q24" s="695">
        <v>68.44</v>
      </c>
      <c r="R24" s="262">
        <f t="shared" si="32"/>
        <v>68440</v>
      </c>
      <c r="S24" s="337">
        <f t="shared" si="33"/>
        <v>6.8439999999999996E-8</v>
      </c>
      <c r="T24" s="337">
        <f t="shared" si="33"/>
        <v>6.8440000000000001E-2</v>
      </c>
      <c r="U24" s="338">
        <f t="shared" si="33"/>
        <v>68.44</v>
      </c>
      <c r="V24" s="339">
        <f t="shared" si="34"/>
        <v>6.8439999999999997E-14</v>
      </c>
      <c r="W24" s="340">
        <f t="shared" si="34"/>
        <v>6.8439999999999996E-8</v>
      </c>
      <c r="X24" s="341">
        <f t="shared" si="34"/>
        <v>6.8440000000000002E-5</v>
      </c>
    </row>
    <row r="25" spans="1:24" x14ac:dyDescent="0.25">
      <c r="A25" s="229"/>
      <c r="B25" s="229"/>
      <c r="C25" s="343"/>
      <c r="D25" s="344"/>
      <c r="E25" s="344"/>
      <c r="F25" s="229"/>
      <c r="J25" s="344"/>
      <c r="K25" s="344"/>
      <c r="L25" s="344"/>
      <c r="M25" s="229"/>
      <c r="O25" s="229"/>
      <c r="P25" s="229"/>
      <c r="Q25" s="345"/>
      <c r="R25" s="345"/>
      <c r="S25" s="229"/>
      <c r="U25" s="229"/>
    </row>
    <row r="26" spans="1:24" ht="8.25" customHeight="1" x14ac:dyDescent="0.25">
      <c r="A26" s="227"/>
      <c r="B26" s="227"/>
      <c r="C26" s="346"/>
      <c r="D26" s="347"/>
      <c r="E26" s="347"/>
      <c r="F26" s="227"/>
      <c r="G26" s="348"/>
      <c r="J26" s="347"/>
      <c r="K26" s="347"/>
      <c r="L26" s="347"/>
      <c r="M26" s="347"/>
      <c r="N26" s="228"/>
      <c r="O26" s="227"/>
      <c r="P26" s="227"/>
      <c r="Q26" s="349"/>
      <c r="R26" s="349"/>
      <c r="S26" s="227"/>
      <c r="T26" s="228"/>
      <c r="U26" s="227"/>
    </row>
    <row r="27" spans="1:24" ht="8.25" customHeight="1" x14ac:dyDescent="0.25">
      <c r="A27" s="227"/>
      <c r="B27" s="227"/>
      <c r="C27" s="346"/>
      <c r="D27" s="347"/>
      <c r="E27" s="347"/>
      <c r="F27" s="227"/>
      <c r="G27" s="348"/>
      <c r="J27" s="347"/>
      <c r="K27" s="347"/>
      <c r="L27" s="347"/>
      <c r="M27" s="347"/>
      <c r="N27" s="228"/>
      <c r="O27" s="227"/>
      <c r="P27" s="227"/>
      <c r="Q27" s="349"/>
      <c r="R27" s="349"/>
      <c r="S27" s="227"/>
      <c r="T27" s="228"/>
      <c r="U27" s="227"/>
    </row>
    <row r="28" spans="1:24" ht="24" customHeight="1" thickBot="1" x14ac:dyDescent="0.3">
      <c r="A28" s="726" t="s">
        <v>75</v>
      </c>
      <c r="B28" s="227"/>
      <c r="C28" s="346"/>
      <c r="D28" s="347"/>
      <c r="E28" s="347"/>
      <c r="F28" s="227"/>
      <c r="G28" s="348"/>
      <c r="J28" s="347"/>
      <c r="K28" s="347"/>
      <c r="L28" s="347"/>
      <c r="M28" s="347"/>
      <c r="N28" s="228"/>
      <c r="O28" s="227"/>
      <c r="P28" s="227"/>
      <c r="Q28" s="349"/>
      <c r="R28" s="349"/>
      <c r="S28" s="227"/>
      <c r="T28" s="228"/>
      <c r="U28" s="227"/>
    </row>
    <row r="29" spans="1:24" s="350" customFormat="1" ht="58.5" customHeight="1" thickTop="1" thickBot="1" x14ac:dyDescent="0.3">
      <c r="A29" s="631" t="s">
        <v>92</v>
      </c>
      <c r="B29" s="632" t="s">
        <v>199</v>
      </c>
      <c r="C29" s="632"/>
      <c r="D29" s="632"/>
      <c r="E29" s="632" t="s">
        <v>161</v>
      </c>
      <c r="F29" s="632"/>
      <c r="G29" s="632"/>
      <c r="H29" s="632"/>
      <c r="I29" s="632"/>
      <c r="J29" s="632" t="s">
        <v>163</v>
      </c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32"/>
      <c r="V29" s="632"/>
      <c r="W29" s="632"/>
      <c r="X29" s="632"/>
    </row>
    <row r="30" spans="1:24" s="352" customFormat="1" ht="38.25" customHeight="1" thickTop="1" thickBot="1" x14ac:dyDescent="0.25">
      <c r="A30" s="631"/>
      <c r="B30" s="636" t="s">
        <v>158</v>
      </c>
      <c r="C30" s="636"/>
      <c r="D30" s="636"/>
      <c r="E30" s="351" t="s">
        <v>97</v>
      </c>
      <c r="F30" s="633" t="s">
        <v>157</v>
      </c>
      <c r="G30" s="634"/>
      <c r="H30" s="634"/>
      <c r="I30" s="634"/>
      <c r="J30" s="635" t="s">
        <v>97</v>
      </c>
      <c r="K30" s="635"/>
      <c r="L30" s="635"/>
      <c r="M30" s="635" t="s">
        <v>100</v>
      </c>
      <c r="N30" s="635"/>
      <c r="O30" s="635"/>
      <c r="P30" s="635" t="s">
        <v>101</v>
      </c>
      <c r="Q30" s="635"/>
      <c r="R30" s="635"/>
      <c r="S30" s="633" t="s">
        <v>159</v>
      </c>
      <c r="T30" s="633"/>
      <c r="U30" s="633"/>
      <c r="V30" s="633" t="s">
        <v>160</v>
      </c>
      <c r="W30" s="633"/>
      <c r="X30" s="633"/>
    </row>
    <row r="31" spans="1:24" s="246" customFormat="1" ht="38.450000000000003" customHeight="1" thickTop="1" x14ac:dyDescent="0.2">
      <c r="A31" s="353" t="s">
        <v>12</v>
      </c>
      <c r="B31" s="354" t="s">
        <v>59</v>
      </c>
      <c r="C31" s="728" t="s">
        <v>70</v>
      </c>
      <c r="D31" s="355" t="s">
        <v>60</v>
      </c>
      <c r="E31" s="353" t="s">
        <v>98</v>
      </c>
      <c r="F31" s="354" t="s">
        <v>77</v>
      </c>
      <c r="G31" s="356" t="s">
        <v>79</v>
      </c>
      <c r="H31" s="357" t="s">
        <v>80</v>
      </c>
      <c r="I31" s="355" t="s">
        <v>82</v>
      </c>
      <c r="J31" s="354" t="s">
        <v>174</v>
      </c>
      <c r="K31" s="356" t="s">
        <v>175</v>
      </c>
      <c r="L31" s="355" t="s">
        <v>176</v>
      </c>
      <c r="M31" s="354" t="s">
        <v>177</v>
      </c>
      <c r="N31" s="356" t="s">
        <v>194</v>
      </c>
      <c r="O31" s="355" t="s">
        <v>178</v>
      </c>
      <c r="P31" s="354" t="s">
        <v>186</v>
      </c>
      <c r="Q31" s="728" t="s">
        <v>272</v>
      </c>
      <c r="R31" s="355" t="s">
        <v>187</v>
      </c>
      <c r="S31" s="354" t="s">
        <v>183</v>
      </c>
      <c r="T31" s="356" t="s">
        <v>195</v>
      </c>
      <c r="U31" s="355" t="s">
        <v>182</v>
      </c>
      <c r="V31" s="354" t="s">
        <v>84</v>
      </c>
      <c r="W31" s="356" t="s">
        <v>196</v>
      </c>
      <c r="X31" s="355" t="s">
        <v>85</v>
      </c>
    </row>
    <row r="32" spans="1:24" s="266" customFormat="1" ht="25.5" x14ac:dyDescent="0.2">
      <c r="A32" s="358" t="s">
        <v>188</v>
      </c>
      <c r="B32" s="359">
        <f>C32*1000000</f>
        <v>1026</v>
      </c>
      <c r="C32" s="731">
        <v>1.026E-3</v>
      </c>
      <c r="D32" s="360">
        <f>C32/1000</f>
        <v>1.026E-6</v>
      </c>
      <c r="E32" s="361">
        <f t="shared" ref="E32:M32" si="35">E6*12/44</f>
        <v>3.2732329845599997E-2</v>
      </c>
      <c r="F32" s="362">
        <f t="shared" si="35"/>
        <v>14.84715272727273</v>
      </c>
      <c r="G32" s="363">
        <f t="shared" si="35"/>
        <v>1.4847152727272729E-2</v>
      </c>
      <c r="H32" s="364">
        <f t="shared" si="35"/>
        <v>1.4847152727272729E-5</v>
      </c>
      <c r="I32" s="365">
        <f t="shared" si="35"/>
        <v>1.484715272727273E-11</v>
      </c>
      <c r="J32" s="366">
        <f t="shared" si="35"/>
        <v>3.1902855600000002E-5</v>
      </c>
      <c r="K32" s="367">
        <f t="shared" si="35"/>
        <v>31.902855599999999</v>
      </c>
      <c r="L32" s="368">
        <f t="shared" si="35"/>
        <v>31902.855599999999</v>
      </c>
      <c r="M32" s="369">
        <f t="shared" si="35"/>
        <v>1.4470909090909092E-2</v>
      </c>
      <c r="N32" s="370">
        <f t="shared" ref="N32:O32" si="36">N6*12/44</f>
        <v>14470.90909090909</v>
      </c>
      <c r="O32" s="371">
        <f t="shared" si="36"/>
        <v>14470909.090909092</v>
      </c>
      <c r="P32" s="372">
        <f>P6*12/44</f>
        <v>1.4470909090909092E-5</v>
      </c>
      <c r="Q32" s="732">
        <f t="shared" ref="Q32:X32" si="37">Q6*12/44</f>
        <v>14.470909090909091</v>
      </c>
      <c r="R32" s="373">
        <f t="shared" si="37"/>
        <v>14470.90909090909</v>
      </c>
      <c r="S32" s="372">
        <f t="shared" si="37"/>
        <v>1.4470909090909093E-8</v>
      </c>
      <c r="T32" s="374">
        <f t="shared" si="37"/>
        <v>1.4470909090909092E-2</v>
      </c>
      <c r="U32" s="375">
        <f t="shared" si="37"/>
        <v>14.470909090909091</v>
      </c>
      <c r="V32" s="372">
        <f t="shared" si="37"/>
        <v>1.4470909090909095E-14</v>
      </c>
      <c r="W32" s="376">
        <f t="shared" si="37"/>
        <v>1.4470909090909092E-8</v>
      </c>
      <c r="X32" s="371">
        <f t="shared" si="37"/>
        <v>1.4470909090909092E-5</v>
      </c>
    </row>
    <row r="33" spans="1:24" s="266" customFormat="1" ht="13.5" thickBot="1" x14ac:dyDescent="0.25">
      <c r="A33" s="309"/>
      <c r="B33" s="309"/>
      <c r="C33" s="377"/>
      <c r="D33" s="378"/>
      <c r="E33" s="314"/>
      <c r="F33" s="312"/>
      <c r="G33" s="379"/>
      <c r="H33" s="380"/>
      <c r="I33" s="381"/>
      <c r="J33" s="322"/>
      <c r="K33" s="382"/>
      <c r="L33" s="383"/>
      <c r="M33" s="312"/>
      <c r="N33" s="384"/>
      <c r="O33" s="315"/>
      <c r="P33" s="283"/>
      <c r="Q33" s="283"/>
      <c r="R33" s="283"/>
      <c r="S33" s="283"/>
      <c r="T33" s="385"/>
      <c r="U33" s="386"/>
      <c r="V33" s="386"/>
      <c r="W33" s="387"/>
      <c r="X33" s="386"/>
    </row>
    <row r="34" spans="1:24" s="233" customFormat="1" ht="52.5" customHeight="1" thickTop="1" thickBot="1" x14ac:dyDescent="0.3">
      <c r="A34" s="637" t="s">
        <v>95</v>
      </c>
      <c r="B34" s="638" t="s">
        <v>138</v>
      </c>
      <c r="C34" s="638"/>
      <c r="D34" s="638"/>
      <c r="E34" s="638" t="s">
        <v>162</v>
      </c>
      <c r="F34" s="638"/>
      <c r="G34" s="638"/>
      <c r="H34" s="638"/>
      <c r="I34" s="638"/>
      <c r="J34" s="638" t="s">
        <v>163</v>
      </c>
      <c r="K34" s="638"/>
      <c r="L34" s="638"/>
      <c r="M34" s="638"/>
      <c r="N34" s="638"/>
      <c r="O34" s="638"/>
      <c r="P34" s="638"/>
      <c r="Q34" s="638"/>
      <c r="R34" s="638"/>
      <c r="S34" s="638"/>
      <c r="T34" s="638"/>
      <c r="U34" s="638"/>
      <c r="V34" s="638"/>
      <c r="W34" s="638"/>
      <c r="X34" s="638"/>
    </row>
    <row r="35" spans="1:24" s="266" customFormat="1" ht="40.5" customHeight="1" thickTop="1" thickBot="1" x14ac:dyDescent="0.25">
      <c r="A35" s="637"/>
      <c r="B35" s="636" t="s">
        <v>158</v>
      </c>
      <c r="C35" s="636"/>
      <c r="D35" s="636"/>
      <c r="E35" s="388" t="s">
        <v>97</v>
      </c>
      <c r="F35" s="633" t="s">
        <v>157</v>
      </c>
      <c r="G35" s="634"/>
      <c r="H35" s="634"/>
      <c r="I35" s="634"/>
      <c r="J35" s="633" t="s">
        <v>97</v>
      </c>
      <c r="K35" s="633"/>
      <c r="L35" s="633"/>
      <c r="M35" s="633" t="s">
        <v>100</v>
      </c>
      <c r="N35" s="633"/>
      <c r="O35" s="633"/>
      <c r="P35" s="633" t="s">
        <v>101</v>
      </c>
      <c r="Q35" s="633"/>
      <c r="R35" s="633"/>
      <c r="S35" s="633" t="s">
        <v>159</v>
      </c>
      <c r="T35" s="633"/>
      <c r="U35" s="633"/>
      <c r="V35" s="633" t="s">
        <v>160</v>
      </c>
      <c r="W35" s="633"/>
      <c r="X35" s="633"/>
    </row>
    <row r="36" spans="1:24" s="291" customFormat="1" ht="33" customHeight="1" thickTop="1" thickBot="1" x14ac:dyDescent="0.25">
      <c r="A36" s="389" t="s">
        <v>11</v>
      </c>
      <c r="B36" s="389" t="s">
        <v>59</v>
      </c>
      <c r="C36" s="729" t="s">
        <v>70</v>
      </c>
      <c r="D36" s="389" t="s">
        <v>60</v>
      </c>
      <c r="E36" s="389" t="s">
        <v>99</v>
      </c>
      <c r="F36" s="390" t="s">
        <v>76</v>
      </c>
      <c r="G36" s="390" t="s">
        <v>78</v>
      </c>
      <c r="H36" s="389" t="s">
        <v>81</v>
      </c>
      <c r="I36" s="389" t="s">
        <v>83</v>
      </c>
      <c r="J36" s="389" t="s">
        <v>174</v>
      </c>
      <c r="K36" s="390" t="s">
        <v>175</v>
      </c>
      <c r="L36" s="391" t="s">
        <v>176</v>
      </c>
      <c r="M36" s="389" t="s">
        <v>177</v>
      </c>
      <c r="N36" s="389" t="s">
        <v>194</v>
      </c>
      <c r="O36" s="389" t="s">
        <v>178</v>
      </c>
      <c r="P36" s="389" t="s">
        <v>179</v>
      </c>
      <c r="Q36" s="729" t="s">
        <v>272</v>
      </c>
      <c r="R36" s="389" t="s">
        <v>180</v>
      </c>
      <c r="S36" s="389" t="s">
        <v>183</v>
      </c>
      <c r="T36" s="389" t="s">
        <v>195</v>
      </c>
      <c r="U36" s="389" t="s">
        <v>184</v>
      </c>
      <c r="V36" s="389" t="s">
        <v>84</v>
      </c>
      <c r="W36" s="389" t="s">
        <v>196</v>
      </c>
      <c r="X36" s="392" t="s">
        <v>85</v>
      </c>
    </row>
    <row r="37" spans="1:24" s="266" customFormat="1" ht="16.5" customHeight="1" thickTop="1" x14ac:dyDescent="0.2">
      <c r="A37" s="355" t="s">
        <v>10</v>
      </c>
      <c r="B37" s="357">
        <f>C37*1000000</f>
        <v>120000</v>
      </c>
      <c r="C37" s="733">
        <v>0.12</v>
      </c>
      <c r="D37" s="393">
        <f>C37/1000</f>
        <v>1.1999999999999999E-4</v>
      </c>
      <c r="E37" s="394">
        <f t="shared" ref="E37:P37" si="38">E11*12/44</f>
        <v>4.9964706000000003</v>
      </c>
      <c r="F37" s="395">
        <f t="shared" si="38"/>
        <v>2266.3636363636365</v>
      </c>
      <c r="G37" s="396">
        <f t="shared" si="38"/>
        <v>2.2663636363636361</v>
      </c>
      <c r="H37" s="397">
        <f t="shared" si="38"/>
        <v>2.2663636363636362E-3</v>
      </c>
      <c r="I37" s="398">
        <f t="shared" si="38"/>
        <v>2.2663636363636364E-9</v>
      </c>
      <c r="J37" s="399">
        <f t="shared" si="38"/>
        <v>4.1637254999999992E-5</v>
      </c>
      <c r="K37" s="400">
        <f t="shared" si="38"/>
        <v>41.637254999999989</v>
      </c>
      <c r="L37" s="401">
        <f t="shared" si="38"/>
        <v>41637.254999999997</v>
      </c>
      <c r="M37" s="402">
        <f t="shared" si="38"/>
        <v>1.8886363636363639E-2</v>
      </c>
      <c r="N37" s="403">
        <f t="shared" si="38"/>
        <v>18886.363636363636</v>
      </c>
      <c r="O37" s="404">
        <f t="shared" si="38"/>
        <v>18886363.636363637</v>
      </c>
      <c r="P37" s="405">
        <f t="shared" si="38"/>
        <v>1.8886363636363637E-5</v>
      </c>
      <c r="Q37" s="737">
        <f t="shared" ref="Q37:X37" si="39">Q11*12/44</f>
        <v>18.886363636363637</v>
      </c>
      <c r="R37" s="406">
        <f t="shared" si="39"/>
        <v>18886.363636363636</v>
      </c>
      <c r="S37" s="405">
        <f t="shared" si="39"/>
        <v>1.8886363636363635E-8</v>
      </c>
      <c r="T37" s="397">
        <f t="shared" si="39"/>
        <v>1.8886363636363639E-2</v>
      </c>
      <c r="U37" s="407">
        <f t="shared" si="39"/>
        <v>18.886363636363637</v>
      </c>
      <c r="V37" s="408">
        <f t="shared" si="39"/>
        <v>1.8886363636363636E-14</v>
      </c>
      <c r="W37" s="409">
        <f t="shared" si="39"/>
        <v>1.8886363636363635E-8</v>
      </c>
      <c r="X37" s="404">
        <f t="shared" si="39"/>
        <v>1.8886363636363637E-5</v>
      </c>
    </row>
    <row r="38" spans="1:24" s="266" customFormat="1" ht="29.25" customHeight="1" x14ac:dyDescent="0.2">
      <c r="A38" s="410" t="s">
        <v>9</v>
      </c>
      <c r="B38" s="411">
        <f t="shared" ref="B38:B43" si="40">C38*1000000</f>
        <v>138000</v>
      </c>
      <c r="C38" s="734">
        <v>0.13800000000000001</v>
      </c>
      <c r="D38" s="412">
        <f t="shared" ref="D38:D44" si="41">C38/1000</f>
        <v>1.3800000000000002E-4</v>
      </c>
      <c r="E38" s="413">
        <f t="shared" ref="E38:E44" si="42">E12*12/44</f>
        <v>6.1367481647999993</v>
      </c>
      <c r="F38" s="414">
        <f t="shared" ref="F38:X38" si="43">F12*12/44</f>
        <v>2783.5854545454545</v>
      </c>
      <c r="G38" s="415">
        <f t="shared" si="43"/>
        <v>2.7835854545454541</v>
      </c>
      <c r="H38" s="416">
        <f t="shared" si="43"/>
        <v>2.7835854545454545E-3</v>
      </c>
      <c r="I38" s="417">
        <f t="shared" si="43"/>
        <v>2.7835854545454539E-9</v>
      </c>
      <c r="J38" s="418">
        <f t="shared" si="43"/>
        <v>4.4469189599999984E-5</v>
      </c>
      <c r="K38" s="419">
        <f t="shared" si="43"/>
        <v>44.469189599999986</v>
      </c>
      <c r="L38" s="420">
        <f t="shared" si="43"/>
        <v>44469.189599999991</v>
      </c>
      <c r="M38" s="421">
        <f t="shared" si="43"/>
        <v>2.017090909090909E-2</v>
      </c>
      <c r="N38" s="422">
        <f t="shared" si="43"/>
        <v>20170.909090909092</v>
      </c>
      <c r="O38" s="423">
        <f t="shared" si="43"/>
        <v>20170909.09090909</v>
      </c>
      <c r="P38" s="424">
        <f t="shared" si="43"/>
        <v>2.017090909090909E-5</v>
      </c>
      <c r="Q38" s="738">
        <f t="shared" si="43"/>
        <v>20.170909090909092</v>
      </c>
      <c r="R38" s="425">
        <f t="shared" si="43"/>
        <v>20170.909090909092</v>
      </c>
      <c r="S38" s="424">
        <f t="shared" si="43"/>
        <v>2.0170909090909088E-8</v>
      </c>
      <c r="T38" s="416">
        <f t="shared" si="43"/>
        <v>2.017090909090909E-2</v>
      </c>
      <c r="U38" s="426">
        <f t="shared" si="43"/>
        <v>20.170909090909092</v>
      </c>
      <c r="V38" s="427">
        <f t="shared" si="43"/>
        <v>2.0170909090909089E-14</v>
      </c>
      <c r="W38" s="428">
        <f t="shared" si="43"/>
        <v>2.0170909090909088E-8</v>
      </c>
      <c r="X38" s="423">
        <f t="shared" si="43"/>
        <v>2.017090909090909E-5</v>
      </c>
    </row>
    <row r="39" spans="1:24" s="266" customFormat="1" ht="15" customHeight="1" x14ac:dyDescent="0.2">
      <c r="A39" s="410" t="s">
        <v>8</v>
      </c>
      <c r="B39" s="411">
        <f t="shared" si="40"/>
        <v>135000</v>
      </c>
      <c r="C39" s="734">
        <v>0.13500000000000001</v>
      </c>
      <c r="D39" s="412">
        <f t="shared" si="41"/>
        <v>1.35E-4</v>
      </c>
      <c r="E39" s="413">
        <f t="shared" si="42"/>
        <v>5.8621046220000004</v>
      </c>
      <c r="F39" s="414">
        <f t="shared" ref="F39:X39" si="44">F13*12/44</f>
        <v>2659.0090909090909</v>
      </c>
      <c r="G39" s="415">
        <f t="shared" si="44"/>
        <v>2.6590090909090911</v>
      </c>
      <c r="H39" s="416">
        <f t="shared" si="44"/>
        <v>2.659009090909091E-3</v>
      </c>
      <c r="I39" s="417">
        <f t="shared" si="44"/>
        <v>2.6590090909090907E-9</v>
      </c>
      <c r="J39" s="418">
        <f t="shared" si="44"/>
        <v>4.3422997199999996E-5</v>
      </c>
      <c r="K39" s="419">
        <f t="shared" si="44"/>
        <v>43.42299719999999</v>
      </c>
      <c r="L39" s="420">
        <f t="shared" si="44"/>
        <v>43422.997199999991</v>
      </c>
      <c r="M39" s="421">
        <f t="shared" si="44"/>
        <v>1.9696363636363637E-2</v>
      </c>
      <c r="N39" s="422">
        <f t="shared" si="44"/>
        <v>19696.363636363636</v>
      </c>
      <c r="O39" s="423">
        <f t="shared" si="44"/>
        <v>19696363.636363637</v>
      </c>
      <c r="P39" s="424">
        <f t="shared" si="44"/>
        <v>1.9696363636363634E-5</v>
      </c>
      <c r="Q39" s="738">
        <f t="shared" si="44"/>
        <v>19.696363636363635</v>
      </c>
      <c r="R39" s="425">
        <f t="shared" si="44"/>
        <v>19696.363636363636</v>
      </c>
      <c r="S39" s="424">
        <f t="shared" si="44"/>
        <v>1.9696363636363634E-8</v>
      </c>
      <c r="T39" s="416">
        <f t="shared" si="44"/>
        <v>1.9696363636363633E-2</v>
      </c>
      <c r="U39" s="426">
        <f t="shared" si="44"/>
        <v>19.696363636363635</v>
      </c>
      <c r="V39" s="427">
        <f t="shared" si="44"/>
        <v>1.9696363636363634E-14</v>
      </c>
      <c r="W39" s="428">
        <f t="shared" si="44"/>
        <v>1.9696363636363634E-8</v>
      </c>
      <c r="X39" s="423">
        <f t="shared" si="44"/>
        <v>1.9696363636363634E-5</v>
      </c>
    </row>
    <row r="40" spans="1:24" s="266" customFormat="1" x14ac:dyDescent="0.2">
      <c r="A40" s="410" t="s">
        <v>185</v>
      </c>
      <c r="B40" s="411">
        <f t="shared" si="40"/>
        <v>85000</v>
      </c>
      <c r="C40" s="735">
        <v>8.5000000000000006E-2</v>
      </c>
      <c r="D40" s="412">
        <f t="shared" si="41"/>
        <v>8.5000000000000006E-5</v>
      </c>
      <c r="E40" s="413">
        <f t="shared" si="42"/>
        <v>2.7117427260000002</v>
      </c>
      <c r="F40" s="414">
        <f t="shared" ref="F40:X40" si="45">F14*12/44</f>
        <v>1230.0272727272729</v>
      </c>
      <c r="G40" s="415">
        <f t="shared" si="45"/>
        <v>1.2300272727272727</v>
      </c>
      <c r="H40" s="416">
        <f t="shared" si="45"/>
        <v>1.2300272727272729E-3</v>
      </c>
      <c r="I40" s="417">
        <f t="shared" si="45"/>
        <v>1.230027272727273E-9</v>
      </c>
      <c r="J40" s="418">
        <f t="shared" si="45"/>
        <v>3.1902855600000002E-5</v>
      </c>
      <c r="K40" s="419">
        <f t="shared" si="45"/>
        <v>31.902855599999999</v>
      </c>
      <c r="L40" s="420">
        <f t="shared" si="45"/>
        <v>31902.855599999999</v>
      </c>
      <c r="M40" s="421">
        <f t="shared" si="45"/>
        <v>1.4470909090909092E-2</v>
      </c>
      <c r="N40" s="422">
        <f t="shared" si="45"/>
        <v>14470.90909090909</v>
      </c>
      <c r="O40" s="423">
        <f t="shared" si="45"/>
        <v>14470909.090909092</v>
      </c>
      <c r="P40" s="424">
        <f t="shared" si="45"/>
        <v>1.4470909090909092E-5</v>
      </c>
      <c r="Q40" s="738">
        <f t="shared" si="45"/>
        <v>14.470909090909091</v>
      </c>
      <c r="R40" s="425">
        <f t="shared" si="45"/>
        <v>14470.90909090909</v>
      </c>
      <c r="S40" s="424">
        <f t="shared" si="45"/>
        <v>1.4470909090909093E-8</v>
      </c>
      <c r="T40" s="416">
        <f t="shared" si="45"/>
        <v>1.4470909090909092E-2</v>
      </c>
      <c r="U40" s="426">
        <f t="shared" si="45"/>
        <v>14.470909090909091</v>
      </c>
      <c r="V40" s="427">
        <f t="shared" si="45"/>
        <v>1.4470909090909095E-14</v>
      </c>
      <c r="W40" s="428">
        <f t="shared" si="45"/>
        <v>1.4470909090909092E-8</v>
      </c>
      <c r="X40" s="423">
        <f t="shared" si="45"/>
        <v>1.4470909090909092E-5</v>
      </c>
    </row>
    <row r="41" spans="1:24" s="266" customFormat="1" ht="13.15" customHeight="1" x14ac:dyDescent="0.2">
      <c r="A41" s="410" t="s">
        <v>7</v>
      </c>
      <c r="B41" s="411">
        <f t="shared" si="40"/>
        <v>92000</v>
      </c>
      <c r="C41" s="734">
        <v>9.1999999999999998E-2</v>
      </c>
      <c r="D41" s="412">
        <f t="shared" si="41"/>
        <v>9.2E-5</v>
      </c>
      <c r="E41" s="413">
        <f t="shared" si="42"/>
        <v>3.4135454231999991</v>
      </c>
      <c r="F41" s="414">
        <f t="shared" ref="F41:X41" si="46">F15*12/44</f>
        <v>1548.36</v>
      </c>
      <c r="G41" s="415">
        <f t="shared" si="46"/>
        <v>1.5483599999999997</v>
      </c>
      <c r="H41" s="416">
        <f t="shared" si="46"/>
        <v>1.5483599999999999E-3</v>
      </c>
      <c r="I41" s="417">
        <f t="shared" si="46"/>
        <v>1.5483599999999998E-9</v>
      </c>
      <c r="J41" s="418">
        <f t="shared" si="46"/>
        <v>3.7103754599999999E-5</v>
      </c>
      <c r="K41" s="419">
        <f t="shared" si="46"/>
        <v>37.103754599999995</v>
      </c>
      <c r="L41" s="420">
        <f t="shared" si="46"/>
        <v>37103.754599999993</v>
      </c>
      <c r="M41" s="421">
        <f t="shared" si="46"/>
        <v>1.6830000000000001E-2</v>
      </c>
      <c r="N41" s="422">
        <f t="shared" si="46"/>
        <v>16830</v>
      </c>
      <c r="O41" s="423">
        <f t="shared" si="46"/>
        <v>16830000</v>
      </c>
      <c r="P41" s="424">
        <f t="shared" si="46"/>
        <v>1.683E-5</v>
      </c>
      <c r="Q41" s="738">
        <f t="shared" si="46"/>
        <v>16.829999999999998</v>
      </c>
      <c r="R41" s="425">
        <f t="shared" si="46"/>
        <v>16830</v>
      </c>
      <c r="S41" s="424">
        <f t="shared" si="46"/>
        <v>1.6830000000000002E-8</v>
      </c>
      <c r="T41" s="416">
        <f t="shared" si="46"/>
        <v>1.6830000000000001E-2</v>
      </c>
      <c r="U41" s="426">
        <f t="shared" si="46"/>
        <v>16.829999999999998</v>
      </c>
      <c r="V41" s="427">
        <f t="shared" si="46"/>
        <v>1.6829999999999999E-14</v>
      </c>
      <c r="W41" s="428">
        <f t="shared" si="46"/>
        <v>1.6830000000000002E-8</v>
      </c>
      <c r="X41" s="423">
        <f t="shared" si="46"/>
        <v>1.683E-5</v>
      </c>
    </row>
    <row r="42" spans="1:24" s="266" customFormat="1" ht="12.75" x14ac:dyDescent="0.2">
      <c r="A42" s="410" t="s">
        <v>6</v>
      </c>
      <c r="B42" s="411">
        <f t="shared" si="40"/>
        <v>125000</v>
      </c>
      <c r="C42" s="734">
        <v>0.125</v>
      </c>
      <c r="D42" s="412">
        <f t="shared" si="41"/>
        <v>1.25E-4</v>
      </c>
      <c r="E42" s="413">
        <f t="shared" si="42"/>
        <v>5.2775596499999997</v>
      </c>
      <c r="F42" s="414">
        <f t="shared" ref="F42:X42" si="47">F16*12/44</f>
        <v>2393.8636363636365</v>
      </c>
      <c r="G42" s="415">
        <f t="shared" si="47"/>
        <v>2.3938636363636365</v>
      </c>
      <c r="H42" s="416">
        <f t="shared" si="47"/>
        <v>2.3938636363636367E-3</v>
      </c>
      <c r="I42" s="417">
        <f t="shared" si="47"/>
        <v>2.3938636363636366E-9</v>
      </c>
      <c r="J42" s="418">
        <f t="shared" si="47"/>
        <v>4.2220477199999994E-5</v>
      </c>
      <c r="K42" s="419">
        <f t="shared" si="47"/>
        <v>42.220477199999998</v>
      </c>
      <c r="L42" s="420">
        <f t="shared" si="47"/>
        <v>42220.477199999987</v>
      </c>
      <c r="M42" s="421">
        <f t="shared" si="47"/>
        <v>1.9150909090909093E-2</v>
      </c>
      <c r="N42" s="422">
        <f t="shared" si="47"/>
        <v>19150.909090909092</v>
      </c>
      <c r="O42" s="423">
        <f t="shared" si="47"/>
        <v>19150909.09090909</v>
      </c>
      <c r="P42" s="424">
        <f t="shared" si="47"/>
        <v>1.915090909090909E-5</v>
      </c>
      <c r="Q42" s="738">
        <f t="shared" si="47"/>
        <v>19.150909090909092</v>
      </c>
      <c r="R42" s="425">
        <f t="shared" si="47"/>
        <v>19150.909090909092</v>
      </c>
      <c r="S42" s="424">
        <f t="shared" si="47"/>
        <v>1.9150909090909093E-8</v>
      </c>
      <c r="T42" s="416">
        <f t="shared" si="47"/>
        <v>1.9150909090909093E-2</v>
      </c>
      <c r="U42" s="426">
        <f t="shared" si="47"/>
        <v>19.150909090909092</v>
      </c>
      <c r="V42" s="427">
        <f t="shared" si="47"/>
        <v>1.9150909090909091E-14</v>
      </c>
      <c r="W42" s="428">
        <f t="shared" si="47"/>
        <v>1.9150909090909093E-8</v>
      </c>
      <c r="X42" s="423">
        <f t="shared" si="47"/>
        <v>1.915090909090909E-5</v>
      </c>
    </row>
    <row r="43" spans="1:24" s="266" customFormat="1" ht="21" customHeight="1" x14ac:dyDescent="0.2">
      <c r="A43" s="410" t="s">
        <v>5</v>
      </c>
      <c r="B43" s="411">
        <f t="shared" si="40"/>
        <v>150000</v>
      </c>
      <c r="C43" s="734">
        <v>0.15</v>
      </c>
      <c r="D43" s="412">
        <f t="shared" si="41"/>
        <v>1.4999999999999999E-4</v>
      </c>
      <c r="E43" s="413">
        <f t="shared" si="42"/>
        <v>6.773193899999999</v>
      </c>
      <c r="F43" s="414">
        <f t="shared" ref="F43:X44" si="48">F17*12/44</f>
        <v>3072.2727272727266</v>
      </c>
      <c r="G43" s="415">
        <f t="shared" si="48"/>
        <v>3.0722727272727268</v>
      </c>
      <c r="H43" s="416">
        <f t="shared" si="48"/>
        <v>3.0722727272727273E-3</v>
      </c>
      <c r="I43" s="417">
        <f t="shared" si="48"/>
        <v>3.0722727272727265E-9</v>
      </c>
      <c r="J43" s="418">
        <f t="shared" si="48"/>
        <v>4.5154625999999994E-5</v>
      </c>
      <c r="K43" s="419">
        <f t="shared" si="48"/>
        <v>45.154625999999986</v>
      </c>
      <c r="L43" s="420">
        <f t="shared" si="48"/>
        <v>45154.625999999997</v>
      </c>
      <c r="M43" s="421">
        <f t="shared" si="48"/>
        <v>2.0481818181818181E-2</v>
      </c>
      <c r="N43" s="422">
        <f t="shared" si="48"/>
        <v>20481.81818181818</v>
      </c>
      <c r="O43" s="423">
        <f t="shared" si="48"/>
        <v>20481818.181818184</v>
      </c>
      <c r="P43" s="424">
        <f t="shared" si="48"/>
        <v>2.048181818181818E-5</v>
      </c>
      <c r="Q43" s="738">
        <f t="shared" si="48"/>
        <v>20.481818181818181</v>
      </c>
      <c r="R43" s="425">
        <f t="shared" si="48"/>
        <v>20481.81818181818</v>
      </c>
      <c r="S43" s="424">
        <f t="shared" si="48"/>
        <v>2.0481818181818179E-8</v>
      </c>
      <c r="T43" s="416">
        <f t="shared" si="48"/>
        <v>2.0481818181818181E-2</v>
      </c>
      <c r="U43" s="426">
        <f t="shared" si="48"/>
        <v>20.481818181818181</v>
      </c>
      <c r="V43" s="427">
        <f t="shared" si="48"/>
        <v>2.0481818181818178E-14</v>
      </c>
      <c r="W43" s="428">
        <f t="shared" si="48"/>
        <v>2.0481818181818182E-8</v>
      </c>
      <c r="X43" s="423">
        <f t="shared" si="48"/>
        <v>2.048181818181818E-5</v>
      </c>
    </row>
    <row r="44" spans="1:24" s="266" customFormat="1" ht="21" customHeight="1" thickBot="1" x14ac:dyDescent="0.25">
      <c r="A44" s="429" t="s">
        <v>150</v>
      </c>
      <c r="B44" s="430">
        <f t="shared" ref="B44" si="49">C44*1000000</f>
        <v>121000</v>
      </c>
      <c r="C44" s="736">
        <v>0.121</v>
      </c>
      <c r="D44" s="431">
        <f t="shared" si="41"/>
        <v>1.21E-4</v>
      </c>
      <c r="E44" s="432">
        <f t="shared" si="42"/>
        <v>5.09572780332</v>
      </c>
      <c r="F44" s="433">
        <f t="shared" si="48"/>
        <v>2311.386</v>
      </c>
      <c r="G44" s="434">
        <f t="shared" si="48"/>
        <v>2.3113860000000002</v>
      </c>
      <c r="H44" s="435">
        <f t="shared" si="48"/>
        <v>2.3113859999999999E-3</v>
      </c>
      <c r="I44" s="436">
        <f t="shared" si="48"/>
        <v>2.3113859999999998E-9</v>
      </c>
      <c r="J44" s="437">
        <f t="shared" si="48"/>
        <v>4.2113452919999995E-5</v>
      </c>
      <c r="K44" s="438">
        <f t="shared" si="48"/>
        <v>42.113452919999993</v>
      </c>
      <c r="L44" s="439">
        <f t="shared" si="48"/>
        <v>42113.452919999996</v>
      </c>
      <c r="M44" s="440">
        <f t="shared" si="48"/>
        <v>1.9102363636363636E-2</v>
      </c>
      <c r="N44" s="441">
        <f t="shared" si="48"/>
        <v>19102.363636363636</v>
      </c>
      <c r="O44" s="442">
        <f t="shared" si="48"/>
        <v>19102363.636363637</v>
      </c>
      <c r="P44" s="443">
        <f t="shared" si="48"/>
        <v>1.9102363636363636E-5</v>
      </c>
      <c r="Q44" s="739">
        <f>Q18*12/44</f>
        <v>19.102363636363638</v>
      </c>
      <c r="R44" s="444">
        <f t="shared" si="48"/>
        <v>19102.363636363636</v>
      </c>
      <c r="S44" s="443">
        <f t="shared" si="48"/>
        <v>1.9102363636363635E-8</v>
      </c>
      <c r="T44" s="435">
        <f t="shared" si="48"/>
        <v>1.910236363636364E-2</v>
      </c>
      <c r="U44" s="445">
        <f t="shared" si="48"/>
        <v>19.102363636363638</v>
      </c>
      <c r="V44" s="446">
        <f t="shared" si="48"/>
        <v>1.9102363636363638E-14</v>
      </c>
      <c r="W44" s="447">
        <f t="shared" si="48"/>
        <v>1.9102363636363639E-8</v>
      </c>
      <c r="X44" s="442">
        <f t="shared" si="48"/>
        <v>1.9102363636363636E-5</v>
      </c>
    </row>
    <row r="45" spans="1:24" s="266" customFormat="1" ht="21" customHeight="1" thickTop="1" thickBot="1" x14ac:dyDescent="0.25">
      <c r="A45" s="309"/>
      <c r="B45" s="309"/>
      <c r="C45" s="310"/>
      <c r="D45" s="311"/>
      <c r="E45" s="312"/>
      <c r="F45" s="312"/>
      <c r="G45" s="313"/>
      <c r="H45" s="314"/>
      <c r="I45" s="315"/>
      <c r="J45" s="322"/>
      <c r="K45" s="382"/>
      <c r="L45" s="383"/>
      <c r="M45" s="312"/>
      <c r="N45" s="384"/>
      <c r="O45" s="315"/>
      <c r="P45" s="283"/>
      <c r="Q45" s="283"/>
      <c r="R45" s="283"/>
      <c r="S45" s="283"/>
      <c r="T45" s="385"/>
      <c r="U45" s="386"/>
      <c r="V45" s="386"/>
      <c r="W45" s="387"/>
      <c r="X45" s="386"/>
    </row>
    <row r="46" spans="1:24" s="448" customFormat="1" ht="53.25" customHeight="1" thickTop="1" thickBot="1" x14ac:dyDescent="0.3">
      <c r="A46" s="637" t="s">
        <v>95</v>
      </c>
      <c r="B46" s="638" t="s">
        <v>138</v>
      </c>
      <c r="C46" s="638"/>
      <c r="D46" s="648"/>
      <c r="E46" s="639" t="s">
        <v>162</v>
      </c>
      <c r="F46" s="640"/>
      <c r="G46" s="640"/>
      <c r="H46" s="640"/>
      <c r="I46" s="641"/>
      <c r="J46" s="639" t="s">
        <v>163</v>
      </c>
      <c r="K46" s="640"/>
      <c r="L46" s="640"/>
      <c r="M46" s="640"/>
      <c r="N46" s="640"/>
      <c r="O46" s="640"/>
      <c r="P46" s="640"/>
      <c r="Q46" s="640"/>
      <c r="R46" s="640"/>
      <c r="S46" s="640"/>
      <c r="T46" s="640"/>
      <c r="U46" s="640"/>
      <c r="V46" s="640"/>
      <c r="W46" s="640"/>
      <c r="X46" s="641"/>
    </row>
    <row r="47" spans="1:24" s="450" customFormat="1" ht="39.75" customHeight="1" thickTop="1" thickBot="1" x14ac:dyDescent="0.25">
      <c r="A47" s="637"/>
      <c r="B47" s="636" t="s">
        <v>158</v>
      </c>
      <c r="C47" s="636"/>
      <c r="D47" s="649"/>
      <c r="E47" s="449" t="s">
        <v>97</v>
      </c>
      <c r="F47" s="642" t="s">
        <v>157</v>
      </c>
      <c r="G47" s="643"/>
      <c r="H47" s="643"/>
      <c r="I47" s="644"/>
      <c r="J47" s="642" t="s">
        <v>97</v>
      </c>
      <c r="K47" s="645"/>
      <c r="L47" s="646"/>
      <c r="M47" s="642" t="s">
        <v>100</v>
      </c>
      <c r="N47" s="645"/>
      <c r="O47" s="646"/>
      <c r="P47" s="647" t="s">
        <v>101</v>
      </c>
      <c r="Q47" s="647"/>
      <c r="R47" s="647"/>
      <c r="S47" s="647" t="s">
        <v>159</v>
      </c>
      <c r="T47" s="647"/>
      <c r="U47" s="647"/>
      <c r="V47" s="647" t="s">
        <v>160</v>
      </c>
      <c r="W47" s="647"/>
      <c r="X47" s="647"/>
    </row>
    <row r="48" spans="1:24" s="461" customFormat="1" ht="40.5" customHeight="1" thickTop="1" x14ac:dyDescent="0.2">
      <c r="A48" s="451" t="s">
        <v>4</v>
      </c>
      <c r="B48" s="452" t="s">
        <v>59</v>
      </c>
      <c r="C48" s="730" t="s">
        <v>70</v>
      </c>
      <c r="D48" s="451" t="s">
        <v>60</v>
      </c>
      <c r="E48" s="453" t="s">
        <v>99</v>
      </c>
      <c r="F48" s="454" t="s">
        <v>76</v>
      </c>
      <c r="G48" s="455" t="s">
        <v>78</v>
      </c>
      <c r="H48" s="456" t="s">
        <v>81</v>
      </c>
      <c r="I48" s="457" t="s">
        <v>83</v>
      </c>
      <c r="J48" s="452" t="s">
        <v>174</v>
      </c>
      <c r="K48" s="458" t="s">
        <v>175</v>
      </c>
      <c r="L48" s="459" t="s">
        <v>176</v>
      </c>
      <c r="M48" s="452" t="s">
        <v>177</v>
      </c>
      <c r="N48" s="456" t="s">
        <v>194</v>
      </c>
      <c r="O48" s="457" t="s">
        <v>178</v>
      </c>
      <c r="P48" s="452" t="s">
        <v>179</v>
      </c>
      <c r="Q48" s="730" t="s">
        <v>272</v>
      </c>
      <c r="R48" s="457" t="s">
        <v>180</v>
      </c>
      <c r="S48" s="452" t="s">
        <v>181</v>
      </c>
      <c r="T48" s="456" t="s">
        <v>195</v>
      </c>
      <c r="U48" s="457" t="s">
        <v>182</v>
      </c>
      <c r="V48" s="452" t="s">
        <v>84</v>
      </c>
      <c r="W48" s="456" t="s">
        <v>196</v>
      </c>
      <c r="X48" s="460" t="s">
        <v>85</v>
      </c>
    </row>
    <row r="49" spans="1:24" s="473" customFormat="1" ht="16.899999999999999" customHeight="1" x14ac:dyDescent="0.2">
      <c r="A49" s="462" t="s">
        <v>1</v>
      </c>
      <c r="B49" s="463">
        <f>C49*1000000</f>
        <v>128000</v>
      </c>
      <c r="C49" s="740">
        <v>0.128</v>
      </c>
      <c r="D49" s="464">
        <f>C49/1000</f>
        <v>1.2799999999999999E-4</v>
      </c>
      <c r="E49" s="465">
        <f t="shared" ref="E49:J50" si="50">E23*12/44</f>
        <v>5.6828209151999998</v>
      </c>
      <c r="F49" s="414">
        <f t="shared" si="50"/>
        <v>2577.687272727273</v>
      </c>
      <c r="G49" s="415">
        <f t="shared" si="50"/>
        <v>2.5776872727272728</v>
      </c>
      <c r="H49" s="416">
        <f t="shared" si="50"/>
        <v>2.577687272727273E-3</v>
      </c>
      <c r="I49" s="466">
        <f t="shared" si="50"/>
        <v>2.5776872727272729E-9</v>
      </c>
      <c r="J49" s="418">
        <f t="shared" si="50"/>
        <v>4.4397038399999992E-5</v>
      </c>
      <c r="K49" s="419">
        <f t="shared" ref="K49:L50" si="51">K23*12/44</f>
        <v>44.397038399999992</v>
      </c>
      <c r="L49" s="467">
        <f t="shared" si="51"/>
        <v>44397.038399999998</v>
      </c>
      <c r="M49" s="421">
        <f t="shared" ref="M49:X50" si="52">M23*12/44</f>
        <v>2.0138181818181819E-2</v>
      </c>
      <c r="N49" s="422">
        <f t="shared" si="52"/>
        <v>20138.18181818182</v>
      </c>
      <c r="O49" s="468">
        <f t="shared" si="52"/>
        <v>20138181.818181816</v>
      </c>
      <c r="P49" s="427">
        <f t="shared" si="52"/>
        <v>2.013818181818182E-5</v>
      </c>
      <c r="Q49" s="738">
        <f t="shared" si="52"/>
        <v>20.13818181818182</v>
      </c>
      <c r="R49" s="469">
        <f t="shared" si="52"/>
        <v>20138.18181818182</v>
      </c>
      <c r="S49" s="424">
        <f t="shared" si="52"/>
        <v>2.0138181818181817E-8</v>
      </c>
      <c r="T49" s="416">
        <f t="shared" si="52"/>
        <v>2.0138181818181819E-2</v>
      </c>
      <c r="U49" s="470">
        <f t="shared" si="52"/>
        <v>20.13818181818182</v>
      </c>
      <c r="V49" s="471">
        <f t="shared" si="52"/>
        <v>2.0138181818181817E-14</v>
      </c>
      <c r="W49" s="472">
        <f t="shared" si="52"/>
        <v>2.013818181818182E-8</v>
      </c>
      <c r="X49" s="472">
        <f t="shared" si="52"/>
        <v>2.013818181818182E-5</v>
      </c>
    </row>
    <row r="50" spans="1:24" s="473" customFormat="1" ht="15" customHeight="1" x14ac:dyDescent="0.2">
      <c r="A50" s="462" t="s">
        <v>0</v>
      </c>
      <c r="B50" s="463">
        <f>C50*1000000</f>
        <v>84000</v>
      </c>
      <c r="C50" s="740">
        <v>8.4000000000000005E-2</v>
      </c>
      <c r="D50" s="464">
        <f>C50/1000</f>
        <v>8.4000000000000009E-5</v>
      </c>
      <c r="E50" s="465">
        <f t="shared" si="50"/>
        <v>3.4566196895999997</v>
      </c>
      <c r="F50" s="414">
        <f t="shared" si="50"/>
        <v>1567.8981818181819</v>
      </c>
      <c r="G50" s="415">
        <f t="shared" si="50"/>
        <v>1.5678981818181819</v>
      </c>
      <c r="H50" s="416">
        <f t="shared" si="50"/>
        <v>1.5678981818181817E-3</v>
      </c>
      <c r="I50" s="466">
        <f t="shared" si="50"/>
        <v>1.5678981818181818E-9</v>
      </c>
      <c r="J50" s="418">
        <f t="shared" si="50"/>
        <v>4.1150234399999997E-5</v>
      </c>
      <c r="K50" s="419">
        <f t="shared" si="51"/>
        <v>41.150234399999995</v>
      </c>
      <c r="L50" s="467">
        <f t="shared" si="51"/>
        <v>41150.234400000001</v>
      </c>
      <c r="M50" s="421">
        <f t="shared" si="52"/>
        <v>1.8665454545454544E-2</v>
      </c>
      <c r="N50" s="422">
        <f t="shared" si="52"/>
        <v>18665.454545454544</v>
      </c>
      <c r="O50" s="468">
        <f t="shared" si="52"/>
        <v>18665454.545454547</v>
      </c>
      <c r="P50" s="427">
        <f t="shared" si="52"/>
        <v>1.8665454545454544E-5</v>
      </c>
      <c r="Q50" s="738">
        <f t="shared" si="52"/>
        <v>18.665454545454544</v>
      </c>
      <c r="R50" s="469">
        <f t="shared" si="52"/>
        <v>18665.454545454544</v>
      </c>
      <c r="S50" s="424">
        <f t="shared" si="52"/>
        <v>1.8665454545454544E-8</v>
      </c>
      <c r="T50" s="416">
        <f t="shared" si="52"/>
        <v>1.8665454545454544E-2</v>
      </c>
      <c r="U50" s="470">
        <f t="shared" si="52"/>
        <v>18.665454545454544</v>
      </c>
      <c r="V50" s="471">
        <f t="shared" si="52"/>
        <v>1.8665454545454543E-14</v>
      </c>
      <c r="W50" s="472">
        <f t="shared" si="52"/>
        <v>1.8665454545454544E-8</v>
      </c>
      <c r="X50" s="472">
        <f t="shared" si="52"/>
        <v>1.8665454545454544E-5</v>
      </c>
    </row>
  </sheetData>
  <sheetProtection algorithmName="SHA-512" hashValue="H2eDJKRrG4bkeMDnsa1BuILWlmA/OB5Rv5vHiFf7hX0q68NMKn9wmRt/HZK590IF1e2Yd1AXom7szJ1Iu4dBZg==" saltValue="jcYtV/IVx9tpCHDkfnuLww==" spinCount="100000" sheet="1" objects="1" scenarios="1"/>
  <mergeCells count="66">
    <mergeCell ref="B3:D3"/>
    <mergeCell ref="B4:D4"/>
    <mergeCell ref="B8:D8"/>
    <mergeCell ref="B9:D9"/>
    <mergeCell ref="B20:D20"/>
    <mergeCell ref="A46:A47"/>
    <mergeCell ref="E46:I46"/>
    <mergeCell ref="J46:X46"/>
    <mergeCell ref="F47:I47"/>
    <mergeCell ref="J47:L47"/>
    <mergeCell ref="M47:O47"/>
    <mergeCell ref="P47:R47"/>
    <mergeCell ref="S47:U47"/>
    <mergeCell ref="V47:X47"/>
    <mergeCell ref="B46:D46"/>
    <mergeCell ref="B47:D47"/>
    <mergeCell ref="A34:A35"/>
    <mergeCell ref="E34:I34"/>
    <mergeCell ref="J34:X34"/>
    <mergeCell ref="F35:I35"/>
    <mergeCell ref="J35:L35"/>
    <mergeCell ref="M35:O35"/>
    <mergeCell ref="P35:R35"/>
    <mergeCell ref="S35:U35"/>
    <mergeCell ref="V35:X35"/>
    <mergeCell ref="B34:D34"/>
    <mergeCell ref="B35:D35"/>
    <mergeCell ref="A29:A30"/>
    <mergeCell ref="E29:I29"/>
    <mergeCell ref="J29:X29"/>
    <mergeCell ref="F30:I30"/>
    <mergeCell ref="J30:L30"/>
    <mergeCell ref="M30:O30"/>
    <mergeCell ref="P30:R30"/>
    <mergeCell ref="S30:U30"/>
    <mergeCell ref="V30:X30"/>
    <mergeCell ref="B29:D29"/>
    <mergeCell ref="B30:D30"/>
    <mergeCell ref="S9:U9"/>
    <mergeCell ref="V9:X9"/>
    <mergeCell ref="A20:A21"/>
    <mergeCell ref="E20:I20"/>
    <mergeCell ref="J20:X20"/>
    <mergeCell ref="F21:I21"/>
    <mergeCell ref="J21:L21"/>
    <mergeCell ref="M21:O21"/>
    <mergeCell ref="P21:R21"/>
    <mergeCell ref="S21:U21"/>
    <mergeCell ref="V21:X21"/>
    <mergeCell ref="B21:D21"/>
    <mergeCell ref="S4:U4"/>
    <mergeCell ref="V4:X4"/>
    <mergeCell ref="J3:X3"/>
    <mergeCell ref="J4:L4"/>
    <mergeCell ref="A8:A9"/>
    <mergeCell ref="E8:I8"/>
    <mergeCell ref="J8:X8"/>
    <mergeCell ref="F9:I9"/>
    <mergeCell ref="J9:L9"/>
    <mergeCell ref="A3:A4"/>
    <mergeCell ref="M4:O4"/>
    <mergeCell ref="P4:R4"/>
    <mergeCell ref="E3:I3"/>
    <mergeCell ref="F4:I4"/>
    <mergeCell ref="M9:O9"/>
    <mergeCell ref="P9:R9"/>
  </mergeCells>
  <pageMargins left="0.25" right="0.25" top="0.75" bottom="0.75" header="0.3" footer="0.3"/>
  <pageSetup paperSize="5" scale="60" fitToHeight="0" orientation="landscape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44BCF-E4D3-4FA8-92AE-450470578053}">
  <sheetPr>
    <tabColor theme="9"/>
    <pageSetUpPr fitToPage="1"/>
  </sheetPr>
  <dimension ref="A1:X24"/>
  <sheetViews>
    <sheetView zoomScale="90" zoomScaleNormal="90" workbookViewId="0">
      <selection activeCell="I1" sqref="I1"/>
    </sheetView>
  </sheetViews>
  <sheetFormatPr defaultColWidth="9.140625" defaultRowHeight="15" x14ac:dyDescent="0.25"/>
  <cols>
    <col min="1" max="1" width="26.7109375" customWidth="1"/>
    <col min="2" max="2" width="7.28515625" customWidth="1"/>
    <col min="3" max="3" width="7.85546875" style="540" customWidth="1"/>
    <col min="4" max="4" width="9.42578125" customWidth="1"/>
    <col min="5" max="5" width="11.140625" customWidth="1"/>
    <col min="6" max="6" width="8.28515625" customWidth="1"/>
    <col min="7" max="7" width="10.85546875" customWidth="1"/>
    <col min="8" max="8" width="11.85546875" customWidth="1"/>
    <col min="9" max="9" width="10.5703125" customWidth="1"/>
    <col min="10" max="10" width="9.28515625" customWidth="1"/>
    <col min="11" max="11" width="8" customWidth="1"/>
    <col min="12" max="12" width="7.28515625" customWidth="1"/>
    <col min="13" max="13" width="8.85546875" customWidth="1"/>
    <col min="14" max="14" width="7.7109375" style="46" customWidth="1"/>
    <col min="15" max="15" width="10.7109375" customWidth="1"/>
    <col min="16" max="16" width="9.42578125" customWidth="1"/>
    <col min="17" max="18" width="7.5703125" customWidth="1"/>
    <col min="19" max="19" width="9.42578125" customWidth="1"/>
    <col min="20" max="20" width="9.140625" style="46" customWidth="1"/>
    <col min="21" max="21" width="9.140625" customWidth="1"/>
    <col min="22" max="22" width="11" style="47" customWidth="1"/>
    <col min="23" max="23" width="10.7109375" style="46" customWidth="1"/>
    <col min="24" max="24" width="11.28515625" style="47" customWidth="1"/>
  </cols>
  <sheetData>
    <row r="1" spans="1:24" ht="30" customHeight="1" x14ac:dyDescent="0.25">
      <c r="A1" s="724" t="s">
        <v>19</v>
      </c>
      <c r="B1" s="475"/>
      <c r="C1" s="476"/>
      <c r="D1" s="475"/>
      <c r="E1" s="475"/>
      <c r="F1" s="475"/>
      <c r="G1" s="475"/>
      <c r="I1" s="12"/>
      <c r="J1" s="477"/>
      <c r="K1" s="475"/>
      <c r="L1" s="478"/>
      <c r="M1" s="475"/>
      <c r="N1" s="479"/>
      <c r="O1" s="475"/>
      <c r="P1" s="475"/>
      <c r="Q1" s="475"/>
      <c r="R1" s="475"/>
      <c r="S1" s="7"/>
      <c r="T1" s="480"/>
      <c r="U1" s="7"/>
    </row>
    <row r="2" spans="1:24" ht="30" customHeight="1" thickBot="1" x14ac:dyDescent="0.3">
      <c r="A2" s="481" t="s">
        <v>213</v>
      </c>
      <c r="B2" s="475"/>
      <c r="C2" s="476"/>
      <c r="D2" s="475"/>
      <c r="E2" s="475"/>
      <c r="F2" s="475"/>
      <c r="G2" s="475"/>
      <c r="J2" s="475"/>
      <c r="K2" s="475"/>
      <c r="L2" s="475"/>
      <c r="M2" s="475"/>
      <c r="N2" s="482"/>
      <c r="O2" s="475"/>
      <c r="P2" s="475"/>
      <c r="Q2" s="475"/>
      <c r="R2" s="475"/>
      <c r="S2" s="7"/>
      <c r="T2" s="480"/>
      <c r="U2" s="7"/>
    </row>
    <row r="3" spans="1:24" s="483" customFormat="1" ht="54" customHeight="1" thickTop="1" thickBot="1" x14ac:dyDescent="0.3">
      <c r="A3" s="653" t="s">
        <v>92</v>
      </c>
      <c r="B3" s="655" t="s">
        <v>199</v>
      </c>
      <c r="C3" s="656"/>
      <c r="D3" s="657"/>
      <c r="E3" s="655" t="s">
        <v>161</v>
      </c>
      <c r="F3" s="656"/>
      <c r="G3" s="656"/>
      <c r="H3" s="656"/>
      <c r="I3" s="657"/>
      <c r="J3" s="655" t="s">
        <v>163</v>
      </c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7"/>
    </row>
    <row r="4" spans="1:24" s="483" customFormat="1" ht="50.25" customHeight="1" thickTop="1" thickBot="1" x14ac:dyDescent="0.3">
      <c r="A4" s="654"/>
      <c r="B4" s="658" t="s">
        <v>158</v>
      </c>
      <c r="C4" s="659"/>
      <c r="D4" s="660"/>
      <c r="E4" s="484" t="s">
        <v>97</v>
      </c>
      <c r="F4" s="661" t="s">
        <v>157</v>
      </c>
      <c r="G4" s="662"/>
      <c r="H4" s="662"/>
      <c r="I4" s="663"/>
      <c r="J4" s="664" t="s">
        <v>97</v>
      </c>
      <c r="K4" s="661"/>
      <c r="L4" s="665"/>
      <c r="M4" s="664" t="s">
        <v>100</v>
      </c>
      <c r="N4" s="661"/>
      <c r="O4" s="665"/>
      <c r="P4" s="664" t="s">
        <v>101</v>
      </c>
      <c r="Q4" s="661"/>
      <c r="R4" s="665"/>
      <c r="S4" s="664" t="s">
        <v>159</v>
      </c>
      <c r="T4" s="661"/>
      <c r="U4" s="665"/>
      <c r="V4" s="664" t="s">
        <v>160</v>
      </c>
      <c r="W4" s="661"/>
      <c r="X4" s="665"/>
    </row>
    <row r="5" spans="1:24" s="485" customFormat="1" ht="38.450000000000003" customHeight="1" thickTop="1" x14ac:dyDescent="0.2">
      <c r="A5" s="541" t="s">
        <v>12</v>
      </c>
      <c r="B5" s="542" t="s">
        <v>139</v>
      </c>
      <c r="C5" s="696" t="s">
        <v>140</v>
      </c>
      <c r="D5" s="543" t="s">
        <v>141</v>
      </c>
      <c r="E5" s="52" t="s">
        <v>102</v>
      </c>
      <c r="F5" s="544" t="s">
        <v>103</v>
      </c>
      <c r="G5" s="545" t="s">
        <v>104</v>
      </c>
      <c r="H5" s="546" t="s">
        <v>105</v>
      </c>
      <c r="I5" s="546" t="s">
        <v>106</v>
      </c>
      <c r="J5" s="52" t="s">
        <v>212</v>
      </c>
      <c r="K5" s="547" t="s">
        <v>211</v>
      </c>
      <c r="L5" s="548" t="s">
        <v>210</v>
      </c>
      <c r="M5" s="52" t="s">
        <v>209</v>
      </c>
      <c r="N5" s="546" t="s">
        <v>208</v>
      </c>
      <c r="O5" s="543" t="s">
        <v>207</v>
      </c>
      <c r="P5" s="52" t="s">
        <v>206</v>
      </c>
      <c r="Q5" s="696" t="s">
        <v>205</v>
      </c>
      <c r="R5" s="549" t="s">
        <v>204</v>
      </c>
      <c r="S5" s="545" t="s">
        <v>203</v>
      </c>
      <c r="T5" s="546" t="s">
        <v>202</v>
      </c>
      <c r="U5" s="550" t="s">
        <v>201</v>
      </c>
      <c r="V5" s="545" t="s">
        <v>107</v>
      </c>
      <c r="W5" s="546" t="s">
        <v>200</v>
      </c>
      <c r="X5" s="550" t="s">
        <v>108</v>
      </c>
    </row>
    <row r="6" spans="1:24" s="494" customFormat="1" ht="25.5" x14ac:dyDescent="0.2">
      <c r="A6" s="486" t="s">
        <v>63</v>
      </c>
      <c r="B6" s="487">
        <f>C6*1000000</f>
        <v>1026</v>
      </c>
      <c r="C6" s="698">
        <v>1.026E-3</v>
      </c>
      <c r="D6" s="488">
        <f>C6/1000</f>
        <v>1.026E-6</v>
      </c>
      <c r="E6" s="24">
        <f>G6*2.20462</f>
        <v>2.4881341320000001E-6</v>
      </c>
      <c r="F6" s="551">
        <f>G6*1000</f>
        <v>1.1286E-3</v>
      </c>
      <c r="G6" s="552">
        <f>C6*Q6</f>
        <v>1.1286000000000001E-6</v>
      </c>
      <c r="H6" s="489">
        <f>G6/1000</f>
        <v>1.1286E-9</v>
      </c>
      <c r="I6" s="489">
        <f>H6/1000000</f>
        <v>1.1286E-15</v>
      </c>
      <c r="J6" s="553">
        <f>K6/1000000</f>
        <v>2.4250819999999999E-9</v>
      </c>
      <c r="K6" s="554">
        <f>Q6*2.20462</f>
        <v>2.4250819999999998E-3</v>
      </c>
      <c r="L6" s="555">
        <f>K6*1000</f>
        <v>2.4250819999999997</v>
      </c>
      <c r="M6" s="556">
        <f>N6/1000000</f>
        <v>1.1000000000000001E-6</v>
      </c>
      <c r="N6" s="490">
        <f>Q6*1000</f>
        <v>1.1000000000000001</v>
      </c>
      <c r="O6" s="514">
        <f>N6*1000</f>
        <v>1100</v>
      </c>
      <c r="P6" s="492">
        <f>Q6/1000000</f>
        <v>1.1000000000000001E-9</v>
      </c>
      <c r="Q6" s="699">
        <v>1.1000000000000001E-3</v>
      </c>
      <c r="R6" s="555">
        <f>Q6*1000</f>
        <v>1.1000000000000001</v>
      </c>
      <c r="S6" s="491">
        <f>P6/1000</f>
        <v>1.1000000000000002E-12</v>
      </c>
      <c r="T6" s="557">
        <f>Q6/1000</f>
        <v>1.1000000000000001E-6</v>
      </c>
      <c r="U6" s="558">
        <f>R6/1000</f>
        <v>1.1000000000000001E-3</v>
      </c>
      <c r="V6" s="492">
        <f>S6/1000000</f>
        <v>1.1000000000000001E-18</v>
      </c>
      <c r="W6" s="491">
        <f>T6/1000000</f>
        <v>1.1E-12</v>
      </c>
      <c r="X6" s="493">
        <f>U6/1000000</f>
        <v>1.1000000000000001E-9</v>
      </c>
    </row>
    <row r="7" spans="1:24" s="494" customFormat="1" ht="13.5" thickBot="1" x14ac:dyDescent="0.25">
      <c r="A7" s="495"/>
      <c r="B7" s="495"/>
      <c r="C7" s="19"/>
      <c r="D7" s="496"/>
      <c r="E7" s="20"/>
      <c r="F7" s="497"/>
      <c r="G7" s="498"/>
      <c r="H7" s="499"/>
      <c r="I7" s="500"/>
      <c r="J7" s="501"/>
      <c r="K7" s="502"/>
      <c r="L7" s="503"/>
      <c r="M7" s="504"/>
      <c r="N7" s="505"/>
      <c r="O7" s="506"/>
      <c r="P7" s="504"/>
      <c r="Q7" s="19"/>
      <c r="R7" s="507"/>
      <c r="S7" s="508"/>
      <c r="T7" s="505"/>
      <c r="U7" s="503"/>
      <c r="V7" s="509"/>
      <c r="W7" s="505"/>
      <c r="X7" s="510"/>
    </row>
    <row r="8" spans="1:24" s="483" customFormat="1" ht="51.75" customHeight="1" thickTop="1" thickBot="1" x14ac:dyDescent="0.3">
      <c r="A8" s="653" t="s">
        <v>94</v>
      </c>
      <c r="B8" s="666" t="s">
        <v>138</v>
      </c>
      <c r="C8" s="667"/>
      <c r="D8" s="668"/>
      <c r="E8" s="655" t="s">
        <v>162</v>
      </c>
      <c r="F8" s="656"/>
      <c r="G8" s="656"/>
      <c r="H8" s="656"/>
      <c r="I8" s="657"/>
      <c r="J8" s="655" t="s">
        <v>163</v>
      </c>
      <c r="K8" s="656"/>
      <c r="L8" s="656"/>
      <c r="M8" s="656"/>
      <c r="N8" s="656"/>
      <c r="O8" s="656"/>
      <c r="P8" s="656"/>
      <c r="Q8" s="656"/>
      <c r="R8" s="656"/>
      <c r="S8" s="656"/>
      <c r="T8" s="656"/>
      <c r="U8" s="656"/>
      <c r="V8" s="656"/>
      <c r="W8" s="656"/>
      <c r="X8" s="657"/>
    </row>
    <row r="9" spans="1:24" s="494" customFormat="1" ht="42.75" customHeight="1" thickTop="1" thickBot="1" x14ac:dyDescent="0.25">
      <c r="A9" s="654"/>
      <c r="B9" s="658" t="s">
        <v>158</v>
      </c>
      <c r="C9" s="659"/>
      <c r="D9" s="660"/>
      <c r="E9" s="484" t="s">
        <v>97</v>
      </c>
      <c r="F9" s="661" t="s">
        <v>157</v>
      </c>
      <c r="G9" s="662"/>
      <c r="H9" s="662"/>
      <c r="I9" s="663"/>
      <c r="J9" s="664" t="s">
        <v>97</v>
      </c>
      <c r="K9" s="661"/>
      <c r="L9" s="665"/>
      <c r="M9" s="664" t="s">
        <v>100</v>
      </c>
      <c r="N9" s="661"/>
      <c r="O9" s="665"/>
      <c r="P9" s="664" t="s">
        <v>101</v>
      </c>
      <c r="Q9" s="661"/>
      <c r="R9" s="665"/>
      <c r="S9" s="664" t="s">
        <v>159</v>
      </c>
      <c r="T9" s="661"/>
      <c r="U9" s="665"/>
      <c r="V9" s="664" t="s">
        <v>160</v>
      </c>
      <c r="W9" s="661"/>
      <c r="X9" s="665"/>
    </row>
    <row r="10" spans="1:24" s="511" customFormat="1" ht="42" customHeight="1" thickTop="1" x14ac:dyDescent="0.2">
      <c r="A10" s="541" t="s">
        <v>11</v>
      </c>
      <c r="B10" s="559" t="s">
        <v>59</v>
      </c>
      <c r="C10" s="697" t="s">
        <v>70</v>
      </c>
      <c r="D10" s="560" t="s">
        <v>60</v>
      </c>
      <c r="E10" s="53" t="s">
        <v>113</v>
      </c>
      <c r="F10" s="561" t="s">
        <v>112</v>
      </c>
      <c r="G10" s="562" t="s">
        <v>111</v>
      </c>
      <c r="H10" s="546" t="s">
        <v>110</v>
      </c>
      <c r="I10" s="546" t="s">
        <v>109</v>
      </c>
      <c r="J10" s="52" t="s">
        <v>212</v>
      </c>
      <c r="K10" s="547" t="s">
        <v>211</v>
      </c>
      <c r="L10" s="548" t="s">
        <v>210</v>
      </c>
      <c r="M10" s="52" t="s">
        <v>209</v>
      </c>
      <c r="N10" s="546" t="s">
        <v>208</v>
      </c>
      <c r="O10" s="543" t="s">
        <v>207</v>
      </c>
      <c r="P10" s="52" t="s">
        <v>206</v>
      </c>
      <c r="Q10" s="696" t="s">
        <v>205</v>
      </c>
      <c r="R10" s="549" t="s">
        <v>204</v>
      </c>
      <c r="S10" s="545" t="s">
        <v>203</v>
      </c>
      <c r="T10" s="546" t="s">
        <v>202</v>
      </c>
      <c r="U10" s="550" t="s">
        <v>201</v>
      </c>
      <c r="V10" s="545" t="s">
        <v>107</v>
      </c>
      <c r="W10" s="546" t="s">
        <v>200</v>
      </c>
      <c r="X10" s="563" t="s">
        <v>108</v>
      </c>
    </row>
    <row r="11" spans="1:24" s="494" customFormat="1" ht="12.75" x14ac:dyDescent="0.2">
      <c r="A11" s="486" t="s">
        <v>10</v>
      </c>
      <c r="B11" s="487">
        <f t="shared" ref="B11:B18" si="0">C11*1000000</f>
        <v>120000</v>
      </c>
      <c r="C11" s="700">
        <v>0.12</v>
      </c>
      <c r="D11" s="512">
        <f t="shared" ref="D11:D18" si="1">C11/1000</f>
        <v>1.1999999999999999E-4</v>
      </c>
      <c r="E11" s="50">
        <f t="shared" ref="E11:E18" si="2">G11*2.20462</f>
        <v>7.9366319999999986E-4</v>
      </c>
      <c r="F11" s="564">
        <f t="shared" ref="F11:F18" si="3">G11*1000</f>
        <v>0.36</v>
      </c>
      <c r="G11" s="565">
        <f t="shared" ref="G11:G18" si="4">Q11*C11</f>
        <v>3.5999999999999997E-4</v>
      </c>
      <c r="H11" s="566">
        <f t="shared" ref="H11:H18" si="5">G11/1000</f>
        <v>3.5999999999999999E-7</v>
      </c>
      <c r="I11" s="513">
        <f t="shared" ref="I11:I18" si="6">H11/1000000</f>
        <v>3.5999999999999998E-13</v>
      </c>
      <c r="J11" s="553">
        <f t="shared" ref="J11:J18" si="7">K11/1000000</f>
        <v>6.6138599999999989E-9</v>
      </c>
      <c r="K11" s="554">
        <f t="shared" ref="K11:K18" si="8">Q11*2.20462</f>
        <v>6.6138599999999992E-3</v>
      </c>
      <c r="L11" s="555">
        <f t="shared" ref="L11:L18" si="9">K11*1000</f>
        <v>6.613859999999999</v>
      </c>
      <c r="M11" s="567">
        <f t="shared" ref="M11:M18" si="10">N11/1000000</f>
        <v>3.0000000000000001E-6</v>
      </c>
      <c r="N11" s="490">
        <f t="shared" ref="N11:N18" si="11">Q11*1000</f>
        <v>3</v>
      </c>
      <c r="O11" s="514">
        <f t="shared" ref="O11:O18" si="12">N11*1000</f>
        <v>3000</v>
      </c>
      <c r="P11" s="568">
        <f t="shared" ref="P11:P18" si="13">Q11/1000000</f>
        <v>3E-9</v>
      </c>
      <c r="Q11" s="702">
        <v>3.0000000000000001E-3</v>
      </c>
      <c r="R11" s="515">
        <f t="shared" ref="R11:R18" si="14">Q11*1000</f>
        <v>3</v>
      </c>
      <c r="S11" s="569">
        <f t="shared" ref="S11:U18" si="15">P11/1000</f>
        <v>3.0000000000000001E-12</v>
      </c>
      <c r="T11" s="554">
        <f t="shared" si="15"/>
        <v>3.0000000000000001E-6</v>
      </c>
      <c r="U11" s="555">
        <f t="shared" si="15"/>
        <v>3.0000000000000001E-3</v>
      </c>
      <c r="V11" s="570">
        <f t="shared" ref="V11:X18" si="16">S11/1000000</f>
        <v>3.0000000000000002E-18</v>
      </c>
      <c r="W11" s="570">
        <f t="shared" si="16"/>
        <v>3.0000000000000001E-12</v>
      </c>
      <c r="X11" s="571">
        <f t="shared" si="16"/>
        <v>3E-9</v>
      </c>
    </row>
    <row r="12" spans="1:24" s="494" customFormat="1" ht="25.15" customHeight="1" x14ac:dyDescent="0.2">
      <c r="A12" s="486" t="s">
        <v>9</v>
      </c>
      <c r="B12" s="487">
        <f t="shared" si="0"/>
        <v>138000</v>
      </c>
      <c r="C12" s="700">
        <v>0.13800000000000001</v>
      </c>
      <c r="D12" s="512">
        <f t="shared" si="1"/>
        <v>1.3800000000000002E-4</v>
      </c>
      <c r="E12" s="50">
        <f t="shared" si="2"/>
        <v>9.1271267999999998E-4</v>
      </c>
      <c r="F12" s="564">
        <f t="shared" si="3"/>
        <v>0.41400000000000003</v>
      </c>
      <c r="G12" s="565">
        <f t="shared" si="4"/>
        <v>4.1400000000000003E-4</v>
      </c>
      <c r="H12" s="566">
        <f t="shared" si="5"/>
        <v>4.1400000000000003E-7</v>
      </c>
      <c r="I12" s="513">
        <f t="shared" si="6"/>
        <v>4.14E-13</v>
      </c>
      <c r="J12" s="553">
        <f t="shared" si="7"/>
        <v>6.6138599999999989E-9</v>
      </c>
      <c r="K12" s="554">
        <f t="shared" si="8"/>
        <v>6.6138599999999992E-3</v>
      </c>
      <c r="L12" s="555">
        <f t="shared" si="9"/>
        <v>6.613859999999999</v>
      </c>
      <c r="M12" s="567">
        <f t="shared" si="10"/>
        <v>3.0000000000000001E-6</v>
      </c>
      <c r="N12" s="490">
        <f t="shared" si="11"/>
        <v>3</v>
      </c>
      <c r="O12" s="514">
        <f t="shared" si="12"/>
        <v>3000</v>
      </c>
      <c r="P12" s="568">
        <f t="shared" si="13"/>
        <v>3E-9</v>
      </c>
      <c r="Q12" s="702">
        <v>3.0000000000000001E-3</v>
      </c>
      <c r="R12" s="515">
        <f t="shared" si="14"/>
        <v>3</v>
      </c>
      <c r="S12" s="569">
        <f t="shared" si="15"/>
        <v>3.0000000000000001E-12</v>
      </c>
      <c r="T12" s="554">
        <f t="shared" si="15"/>
        <v>3.0000000000000001E-6</v>
      </c>
      <c r="U12" s="555">
        <f t="shared" si="15"/>
        <v>3.0000000000000001E-3</v>
      </c>
      <c r="V12" s="570">
        <f t="shared" si="16"/>
        <v>3.0000000000000002E-18</v>
      </c>
      <c r="W12" s="570">
        <f t="shared" si="16"/>
        <v>3.0000000000000001E-12</v>
      </c>
      <c r="X12" s="571">
        <f t="shared" si="16"/>
        <v>3E-9</v>
      </c>
    </row>
    <row r="13" spans="1:24" s="494" customFormat="1" ht="15" customHeight="1" x14ac:dyDescent="0.2">
      <c r="A13" s="486" t="s">
        <v>8</v>
      </c>
      <c r="B13" s="487">
        <f t="shared" si="0"/>
        <v>135000</v>
      </c>
      <c r="C13" s="700">
        <v>0.13500000000000001</v>
      </c>
      <c r="D13" s="512">
        <f t="shared" si="1"/>
        <v>1.35E-4</v>
      </c>
      <c r="E13" s="50">
        <f t="shared" si="2"/>
        <v>8.9287109999999998E-4</v>
      </c>
      <c r="F13" s="564">
        <f t="shared" si="3"/>
        <v>0.40500000000000003</v>
      </c>
      <c r="G13" s="565">
        <f t="shared" si="4"/>
        <v>4.0500000000000003E-4</v>
      </c>
      <c r="H13" s="566">
        <f t="shared" si="5"/>
        <v>4.0500000000000004E-7</v>
      </c>
      <c r="I13" s="513">
        <f t="shared" si="6"/>
        <v>4.0500000000000004E-13</v>
      </c>
      <c r="J13" s="553">
        <f t="shared" si="7"/>
        <v>6.6138599999999989E-9</v>
      </c>
      <c r="K13" s="554">
        <f t="shared" si="8"/>
        <v>6.6138599999999992E-3</v>
      </c>
      <c r="L13" s="555">
        <f t="shared" si="9"/>
        <v>6.613859999999999</v>
      </c>
      <c r="M13" s="567">
        <f t="shared" si="10"/>
        <v>3.0000000000000001E-6</v>
      </c>
      <c r="N13" s="490">
        <f t="shared" si="11"/>
        <v>3</v>
      </c>
      <c r="O13" s="514">
        <f t="shared" si="12"/>
        <v>3000</v>
      </c>
      <c r="P13" s="568">
        <f t="shared" si="13"/>
        <v>3E-9</v>
      </c>
      <c r="Q13" s="702">
        <v>3.0000000000000001E-3</v>
      </c>
      <c r="R13" s="515">
        <f t="shared" si="14"/>
        <v>3</v>
      </c>
      <c r="S13" s="569">
        <f t="shared" si="15"/>
        <v>3.0000000000000001E-12</v>
      </c>
      <c r="T13" s="554">
        <f t="shared" si="15"/>
        <v>3.0000000000000001E-6</v>
      </c>
      <c r="U13" s="555">
        <f t="shared" si="15"/>
        <v>3.0000000000000001E-3</v>
      </c>
      <c r="V13" s="570">
        <f t="shared" si="16"/>
        <v>3.0000000000000002E-18</v>
      </c>
      <c r="W13" s="570">
        <f t="shared" si="16"/>
        <v>3.0000000000000001E-12</v>
      </c>
      <c r="X13" s="571">
        <f t="shared" si="16"/>
        <v>3E-9</v>
      </c>
    </row>
    <row r="14" spans="1:24" s="494" customFormat="1" ht="15.6" customHeight="1" x14ac:dyDescent="0.2">
      <c r="A14" s="486" t="s">
        <v>64</v>
      </c>
      <c r="B14" s="487">
        <f t="shared" si="0"/>
        <v>85000</v>
      </c>
      <c r="C14" s="701">
        <v>8.5000000000000006E-2</v>
      </c>
      <c r="D14" s="512">
        <f t="shared" si="1"/>
        <v>8.5000000000000006E-5</v>
      </c>
      <c r="E14" s="50">
        <f t="shared" si="2"/>
        <v>5.6217810000000002E-4</v>
      </c>
      <c r="F14" s="564">
        <f t="shared" si="3"/>
        <v>0.255</v>
      </c>
      <c r="G14" s="565">
        <f t="shared" si="4"/>
        <v>2.5500000000000002E-4</v>
      </c>
      <c r="H14" s="566">
        <f t="shared" si="5"/>
        <v>2.5499999999999999E-7</v>
      </c>
      <c r="I14" s="513">
        <f t="shared" si="6"/>
        <v>2.5499999999999997E-13</v>
      </c>
      <c r="J14" s="553">
        <f t="shared" si="7"/>
        <v>6.6138599999999989E-9</v>
      </c>
      <c r="K14" s="554">
        <f t="shared" si="8"/>
        <v>6.6138599999999992E-3</v>
      </c>
      <c r="L14" s="555">
        <f t="shared" si="9"/>
        <v>6.613859999999999</v>
      </c>
      <c r="M14" s="567">
        <f t="shared" si="10"/>
        <v>3.0000000000000001E-6</v>
      </c>
      <c r="N14" s="490">
        <f t="shared" si="11"/>
        <v>3</v>
      </c>
      <c r="O14" s="514">
        <f t="shared" si="12"/>
        <v>3000</v>
      </c>
      <c r="P14" s="568">
        <f t="shared" si="13"/>
        <v>3E-9</v>
      </c>
      <c r="Q14" s="702">
        <v>3.0000000000000001E-3</v>
      </c>
      <c r="R14" s="515">
        <f t="shared" si="14"/>
        <v>3</v>
      </c>
      <c r="S14" s="569">
        <f t="shared" si="15"/>
        <v>3.0000000000000001E-12</v>
      </c>
      <c r="T14" s="554">
        <f t="shared" si="15"/>
        <v>3.0000000000000001E-6</v>
      </c>
      <c r="U14" s="555">
        <f t="shared" si="15"/>
        <v>3.0000000000000001E-3</v>
      </c>
      <c r="V14" s="570">
        <f t="shared" si="16"/>
        <v>3.0000000000000002E-18</v>
      </c>
      <c r="W14" s="570">
        <f t="shared" si="16"/>
        <v>3.0000000000000001E-12</v>
      </c>
      <c r="X14" s="571">
        <f t="shared" si="16"/>
        <v>3E-9</v>
      </c>
    </row>
    <row r="15" spans="1:24" s="494" customFormat="1" ht="12.75" customHeight="1" x14ac:dyDescent="0.2">
      <c r="A15" s="486" t="s">
        <v>7</v>
      </c>
      <c r="B15" s="487">
        <f t="shared" si="0"/>
        <v>92000</v>
      </c>
      <c r="C15" s="700">
        <v>9.1999999999999998E-2</v>
      </c>
      <c r="D15" s="512">
        <f t="shared" si="1"/>
        <v>9.2E-5</v>
      </c>
      <c r="E15" s="50">
        <f t="shared" si="2"/>
        <v>6.0847511999999988E-4</v>
      </c>
      <c r="F15" s="564">
        <f t="shared" si="3"/>
        <v>0.27599999999999997</v>
      </c>
      <c r="G15" s="565">
        <f t="shared" si="4"/>
        <v>2.7599999999999999E-4</v>
      </c>
      <c r="H15" s="566">
        <f t="shared" si="5"/>
        <v>2.7599999999999998E-7</v>
      </c>
      <c r="I15" s="513">
        <f t="shared" si="6"/>
        <v>2.7599999999999999E-13</v>
      </c>
      <c r="J15" s="553">
        <f t="shared" si="7"/>
        <v>6.6138599999999989E-9</v>
      </c>
      <c r="K15" s="554">
        <f t="shared" si="8"/>
        <v>6.6138599999999992E-3</v>
      </c>
      <c r="L15" s="555">
        <f t="shared" si="9"/>
        <v>6.613859999999999</v>
      </c>
      <c r="M15" s="567">
        <f t="shared" si="10"/>
        <v>3.0000000000000001E-6</v>
      </c>
      <c r="N15" s="490">
        <f t="shared" si="11"/>
        <v>3</v>
      </c>
      <c r="O15" s="514">
        <f t="shared" si="12"/>
        <v>3000</v>
      </c>
      <c r="P15" s="568">
        <f t="shared" si="13"/>
        <v>3E-9</v>
      </c>
      <c r="Q15" s="702">
        <v>3.0000000000000001E-3</v>
      </c>
      <c r="R15" s="515">
        <f t="shared" si="14"/>
        <v>3</v>
      </c>
      <c r="S15" s="569">
        <f t="shared" si="15"/>
        <v>3.0000000000000001E-12</v>
      </c>
      <c r="T15" s="554">
        <f t="shared" si="15"/>
        <v>3.0000000000000001E-6</v>
      </c>
      <c r="U15" s="555">
        <f t="shared" si="15"/>
        <v>3.0000000000000001E-3</v>
      </c>
      <c r="V15" s="570">
        <f t="shared" si="16"/>
        <v>3.0000000000000002E-18</v>
      </c>
      <c r="W15" s="570">
        <f t="shared" si="16"/>
        <v>3.0000000000000001E-12</v>
      </c>
      <c r="X15" s="571">
        <f t="shared" si="16"/>
        <v>3E-9</v>
      </c>
    </row>
    <row r="16" spans="1:24" s="494" customFormat="1" ht="12.75" x14ac:dyDescent="0.2">
      <c r="A16" s="486" t="s">
        <v>6</v>
      </c>
      <c r="B16" s="487">
        <f t="shared" si="0"/>
        <v>125000</v>
      </c>
      <c r="C16" s="700">
        <v>0.125</v>
      </c>
      <c r="D16" s="512">
        <f t="shared" si="1"/>
        <v>1.25E-4</v>
      </c>
      <c r="E16" s="50">
        <f t="shared" si="2"/>
        <v>8.267324999999999E-4</v>
      </c>
      <c r="F16" s="564">
        <f t="shared" si="3"/>
        <v>0.375</v>
      </c>
      <c r="G16" s="518">
        <f t="shared" si="4"/>
        <v>3.7500000000000001E-4</v>
      </c>
      <c r="H16" s="566">
        <f t="shared" si="5"/>
        <v>3.7500000000000001E-7</v>
      </c>
      <c r="I16" s="513">
        <f t="shared" si="6"/>
        <v>3.7500000000000002E-13</v>
      </c>
      <c r="J16" s="553">
        <f t="shared" si="7"/>
        <v>6.6138599999999989E-9</v>
      </c>
      <c r="K16" s="554">
        <f t="shared" si="8"/>
        <v>6.6138599999999992E-3</v>
      </c>
      <c r="L16" s="555">
        <f t="shared" si="9"/>
        <v>6.613859999999999</v>
      </c>
      <c r="M16" s="567">
        <f t="shared" si="10"/>
        <v>3.0000000000000001E-6</v>
      </c>
      <c r="N16" s="490">
        <f t="shared" si="11"/>
        <v>3</v>
      </c>
      <c r="O16" s="514">
        <f t="shared" si="12"/>
        <v>3000</v>
      </c>
      <c r="P16" s="568">
        <f t="shared" si="13"/>
        <v>3E-9</v>
      </c>
      <c r="Q16" s="702">
        <v>3.0000000000000001E-3</v>
      </c>
      <c r="R16" s="515">
        <f t="shared" si="14"/>
        <v>3</v>
      </c>
      <c r="S16" s="569">
        <f t="shared" si="15"/>
        <v>3.0000000000000001E-12</v>
      </c>
      <c r="T16" s="554">
        <f t="shared" si="15"/>
        <v>3.0000000000000001E-6</v>
      </c>
      <c r="U16" s="555">
        <f t="shared" si="15"/>
        <v>3.0000000000000001E-3</v>
      </c>
      <c r="V16" s="570">
        <f t="shared" si="16"/>
        <v>3.0000000000000002E-18</v>
      </c>
      <c r="W16" s="570">
        <f t="shared" si="16"/>
        <v>3.0000000000000001E-12</v>
      </c>
      <c r="X16" s="571">
        <f t="shared" si="16"/>
        <v>3E-9</v>
      </c>
    </row>
    <row r="17" spans="1:24" s="494" customFormat="1" ht="12.75" x14ac:dyDescent="0.2">
      <c r="A17" s="486" t="s">
        <v>5</v>
      </c>
      <c r="B17" s="487">
        <f t="shared" si="0"/>
        <v>150000</v>
      </c>
      <c r="C17" s="700">
        <v>0.15</v>
      </c>
      <c r="D17" s="512">
        <f t="shared" si="1"/>
        <v>1.4999999999999999E-4</v>
      </c>
      <c r="E17" s="50">
        <f t="shared" si="2"/>
        <v>9.9207899999999988E-4</v>
      </c>
      <c r="F17" s="564">
        <f t="shared" si="3"/>
        <v>0.45</v>
      </c>
      <c r="G17" s="565">
        <f t="shared" si="4"/>
        <v>4.4999999999999999E-4</v>
      </c>
      <c r="H17" s="566">
        <f t="shared" si="5"/>
        <v>4.4999999999999998E-7</v>
      </c>
      <c r="I17" s="513">
        <f t="shared" si="6"/>
        <v>4.5E-13</v>
      </c>
      <c r="J17" s="553">
        <f t="shared" si="7"/>
        <v>6.6138599999999989E-9</v>
      </c>
      <c r="K17" s="554">
        <f t="shared" si="8"/>
        <v>6.6138599999999992E-3</v>
      </c>
      <c r="L17" s="555">
        <f t="shared" si="9"/>
        <v>6.613859999999999</v>
      </c>
      <c r="M17" s="567">
        <f t="shared" si="10"/>
        <v>3.0000000000000001E-6</v>
      </c>
      <c r="N17" s="490">
        <f t="shared" si="11"/>
        <v>3</v>
      </c>
      <c r="O17" s="514">
        <f t="shared" si="12"/>
        <v>3000</v>
      </c>
      <c r="P17" s="568">
        <f t="shared" si="13"/>
        <v>3E-9</v>
      </c>
      <c r="Q17" s="702">
        <v>3.0000000000000001E-3</v>
      </c>
      <c r="R17" s="515">
        <f t="shared" si="14"/>
        <v>3</v>
      </c>
      <c r="S17" s="569">
        <f t="shared" si="15"/>
        <v>3.0000000000000001E-12</v>
      </c>
      <c r="T17" s="554">
        <f t="shared" si="15"/>
        <v>3.0000000000000001E-6</v>
      </c>
      <c r="U17" s="555">
        <f t="shared" si="15"/>
        <v>3.0000000000000001E-3</v>
      </c>
      <c r="V17" s="570">
        <f t="shared" si="16"/>
        <v>3.0000000000000002E-18</v>
      </c>
      <c r="W17" s="570">
        <f t="shared" si="16"/>
        <v>3.0000000000000001E-12</v>
      </c>
      <c r="X17" s="571">
        <f t="shared" si="16"/>
        <v>3E-9</v>
      </c>
    </row>
    <row r="18" spans="1:24" s="494" customFormat="1" ht="12.75" x14ac:dyDescent="0.2">
      <c r="A18" s="486" t="s">
        <v>150</v>
      </c>
      <c r="B18" s="487">
        <f t="shared" si="0"/>
        <v>121000</v>
      </c>
      <c r="C18" s="700">
        <v>0.121</v>
      </c>
      <c r="D18" s="512">
        <f t="shared" si="1"/>
        <v>1.21E-4</v>
      </c>
      <c r="E18" s="50">
        <f t="shared" si="2"/>
        <v>8.0027705999999993E-4</v>
      </c>
      <c r="F18" s="564">
        <f t="shared" si="3"/>
        <v>0.36299999999999999</v>
      </c>
      <c r="G18" s="565">
        <f t="shared" si="4"/>
        <v>3.6299999999999999E-4</v>
      </c>
      <c r="H18" s="566">
        <f t="shared" si="5"/>
        <v>3.6300000000000001E-7</v>
      </c>
      <c r="I18" s="513">
        <f t="shared" si="6"/>
        <v>3.6300000000000002E-13</v>
      </c>
      <c r="J18" s="553">
        <f t="shared" si="7"/>
        <v>6.6138599999999989E-9</v>
      </c>
      <c r="K18" s="554">
        <f t="shared" si="8"/>
        <v>6.6138599999999992E-3</v>
      </c>
      <c r="L18" s="555">
        <f t="shared" si="9"/>
        <v>6.613859999999999</v>
      </c>
      <c r="M18" s="567">
        <f t="shared" si="10"/>
        <v>3.0000000000000001E-6</v>
      </c>
      <c r="N18" s="490">
        <f t="shared" si="11"/>
        <v>3</v>
      </c>
      <c r="O18" s="514">
        <f t="shared" si="12"/>
        <v>3000</v>
      </c>
      <c r="P18" s="568">
        <f t="shared" si="13"/>
        <v>3E-9</v>
      </c>
      <c r="Q18" s="702">
        <v>3.0000000000000001E-3</v>
      </c>
      <c r="R18" s="515">
        <f t="shared" si="14"/>
        <v>3</v>
      </c>
      <c r="S18" s="569">
        <f t="shared" si="15"/>
        <v>3.0000000000000001E-12</v>
      </c>
      <c r="T18" s="554">
        <f t="shared" si="15"/>
        <v>3.0000000000000001E-6</v>
      </c>
      <c r="U18" s="555">
        <f t="shared" si="15"/>
        <v>3.0000000000000001E-3</v>
      </c>
      <c r="V18" s="570">
        <f t="shared" si="16"/>
        <v>3.0000000000000002E-18</v>
      </c>
      <c r="W18" s="570">
        <f t="shared" si="16"/>
        <v>3.0000000000000001E-12</v>
      </c>
      <c r="X18" s="571">
        <f t="shared" si="16"/>
        <v>3E-9</v>
      </c>
    </row>
    <row r="19" spans="1:24" s="494" customFormat="1" ht="18" customHeight="1" thickBot="1" x14ac:dyDescent="0.25">
      <c r="A19" s="495"/>
      <c r="B19" s="519"/>
      <c r="C19" s="16"/>
      <c r="D19" s="520"/>
      <c r="E19" s="17"/>
      <c r="F19" s="17"/>
      <c r="G19" s="521"/>
      <c r="H19" s="45"/>
      <c r="I19" s="522"/>
      <c r="J19" s="523"/>
      <c r="K19" s="502"/>
      <c r="L19" s="524"/>
      <c r="M19" s="509"/>
      <c r="N19" s="525"/>
      <c r="O19" s="526"/>
      <c r="P19" s="509"/>
      <c r="Q19" s="18"/>
      <c r="R19" s="527"/>
      <c r="S19" s="528"/>
      <c r="T19" s="529"/>
      <c r="U19" s="524"/>
      <c r="V19" s="509"/>
      <c r="W19" s="530"/>
      <c r="X19" s="531"/>
    </row>
    <row r="20" spans="1:24" s="483" customFormat="1" ht="55.5" customHeight="1" thickTop="1" thickBot="1" x14ac:dyDescent="0.3">
      <c r="A20" s="653" t="s">
        <v>95</v>
      </c>
      <c r="B20" s="666" t="s">
        <v>138</v>
      </c>
      <c r="C20" s="667"/>
      <c r="D20" s="668"/>
      <c r="E20" s="655" t="s">
        <v>162</v>
      </c>
      <c r="F20" s="656"/>
      <c r="G20" s="656"/>
      <c r="H20" s="656"/>
      <c r="I20" s="657"/>
      <c r="J20" s="655" t="s">
        <v>163</v>
      </c>
      <c r="K20" s="656"/>
      <c r="L20" s="656"/>
      <c r="M20" s="656"/>
      <c r="N20" s="656"/>
      <c r="O20" s="656"/>
      <c r="P20" s="656"/>
      <c r="Q20" s="656"/>
      <c r="R20" s="656"/>
      <c r="S20" s="656"/>
      <c r="T20" s="656"/>
      <c r="U20" s="656"/>
      <c r="V20" s="656"/>
      <c r="W20" s="656"/>
      <c r="X20" s="657"/>
    </row>
    <row r="21" spans="1:24" s="494" customFormat="1" ht="43.5" customHeight="1" thickTop="1" thickBot="1" x14ac:dyDescent="0.25">
      <c r="A21" s="654"/>
      <c r="B21" s="658" t="s">
        <v>158</v>
      </c>
      <c r="C21" s="659"/>
      <c r="D21" s="660"/>
      <c r="E21" s="484" t="s">
        <v>97</v>
      </c>
      <c r="F21" s="661" t="s">
        <v>157</v>
      </c>
      <c r="G21" s="662"/>
      <c r="H21" s="662"/>
      <c r="I21" s="663"/>
      <c r="J21" s="664" t="s">
        <v>97</v>
      </c>
      <c r="K21" s="661"/>
      <c r="L21" s="665"/>
      <c r="M21" s="664" t="s">
        <v>100</v>
      </c>
      <c r="N21" s="661"/>
      <c r="O21" s="665"/>
      <c r="P21" s="664" t="s">
        <v>101</v>
      </c>
      <c r="Q21" s="661"/>
      <c r="R21" s="665"/>
      <c r="S21" s="664" t="s">
        <v>159</v>
      </c>
      <c r="T21" s="661"/>
      <c r="U21" s="665"/>
      <c r="V21" s="664" t="s">
        <v>160</v>
      </c>
      <c r="W21" s="661"/>
      <c r="X21" s="665"/>
    </row>
    <row r="22" spans="1:24" s="485" customFormat="1" ht="40.5" customHeight="1" thickTop="1" x14ac:dyDescent="0.2">
      <c r="A22" s="541" t="s">
        <v>4</v>
      </c>
      <c r="B22" s="572" t="s">
        <v>59</v>
      </c>
      <c r="C22" s="697" t="s">
        <v>70</v>
      </c>
      <c r="D22" s="573" t="s">
        <v>60</v>
      </c>
      <c r="E22" s="52" t="s">
        <v>113</v>
      </c>
      <c r="F22" s="561" t="s">
        <v>112</v>
      </c>
      <c r="G22" s="562" t="s">
        <v>111</v>
      </c>
      <c r="H22" s="546" t="s">
        <v>110</v>
      </c>
      <c r="I22" s="546" t="s">
        <v>109</v>
      </c>
      <c r="J22" s="52" t="s">
        <v>212</v>
      </c>
      <c r="K22" s="547" t="s">
        <v>211</v>
      </c>
      <c r="L22" s="548" t="s">
        <v>210</v>
      </c>
      <c r="M22" s="52" t="s">
        <v>209</v>
      </c>
      <c r="N22" s="546" t="s">
        <v>208</v>
      </c>
      <c r="O22" s="543" t="s">
        <v>207</v>
      </c>
      <c r="P22" s="52" t="s">
        <v>206</v>
      </c>
      <c r="Q22" s="696" t="s">
        <v>205</v>
      </c>
      <c r="R22" s="549" t="s">
        <v>204</v>
      </c>
      <c r="S22" s="545" t="s">
        <v>203</v>
      </c>
      <c r="T22" s="546" t="s">
        <v>202</v>
      </c>
      <c r="U22" s="550" t="s">
        <v>201</v>
      </c>
      <c r="V22" s="545" t="s">
        <v>107</v>
      </c>
      <c r="W22" s="546" t="s">
        <v>200</v>
      </c>
      <c r="X22" s="563" t="s">
        <v>108</v>
      </c>
    </row>
    <row r="23" spans="1:24" s="494" customFormat="1" ht="16.899999999999999" customHeight="1" x14ac:dyDescent="0.2">
      <c r="A23" s="486" t="s">
        <v>1</v>
      </c>
      <c r="B23" s="487">
        <f>C23*1000000</f>
        <v>128000</v>
      </c>
      <c r="C23" s="703">
        <v>0.128</v>
      </c>
      <c r="D23" s="512">
        <f>C23/1000</f>
        <v>1.2799999999999999E-4</v>
      </c>
      <c r="E23" s="51">
        <f>G23*2.20462</f>
        <v>3.1041049599999997E-4</v>
      </c>
      <c r="F23" s="574">
        <f>G23*1000</f>
        <v>0.14080000000000001</v>
      </c>
      <c r="G23" s="575">
        <f>C23*Q23</f>
        <v>1.4080000000000001E-4</v>
      </c>
      <c r="H23" s="576">
        <f>G23/1000</f>
        <v>1.4080000000000002E-7</v>
      </c>
      <c r="I23" s="489">
        <f>H23/1000000</f>
        <v>1.4080000000000002E-13</v>
      </c>
      <c r="J23" s="553">
        <f>K23/1000000</f>
        <v>2.4250819999999999E-9</v>
      </c>
      <c r="K23" s="554">
        <f>Q23*2.20462</f>
        <v>2.4250819999999998E-3</v>
      </c>
      <c r="L23" s="555">
        <f>K23*1000</f>
        <v>2.4250819999999997</v>
      </c>
      <c r="M23" s="556">
        <f>N23/1000000</f>
        <v>1.1000000000000001E-6</v>
      </c>
      <c r="N23" s="490">
        <f>Q23*1000</f>
        <v>1.1000000000000001</v>
      </c>
      <c r="O23" s="514">
        <f>N23*1000</f>
        <v>1100</v>
      </c>
      <c r="P23" s="492">
        <f>Q23/1000000</f>
        <v>1.1000000000000001E-9</v>
      </c>
      <c r="Q23" s="699">
        <v>1.1000000000000001E-3</v>
      </c>
      <c r="R23" s="555">
        <f>Q23*1000</f>
        <v>1.1000000000000001</v>
      </c>
      <c r="S23" s="491">
        <f t="shared" ref="S23:U24" si="17">P23/1000</f>
        <v>1.1000000000000002E-12</v>
      </c>
      <c r="T23" s="557">
        <f t="shared" si="17"/>
        <v>1.1000000000000001E-6</v>
      </c>
      <c r="U23" s="577">
        <f t="shared" si="17"/>
        <v>1.1000000000000001E-3</v>
      </c>
      <c r="V23" s="516">
        <f t="shared" ref="V23:X24" si="18">S23/1000000</f>
        <v>1.1000000000000001E-18</v>
      </c>
      <c r="W23" s="516">
        <f t="shared" si="18"/>
        <v>1.1E-12</v>
      </c>
      <c r="X23" s="517">
        <f t="shared" si="18"/>
        <v>1.1000000000000001E-9</v>
      </c>
    </row>
    <row r="24" spans="1:24" s="539" customFormat="1" ht="12.75" x14ac:dyDescent="0.2">
      <c r="A24" s="532" t="s">
        <v>0</v>
      </c>
      <c r="B24" s="533">
        <f>C24*1000000</f>
        <v>84000</v>
      </c>
      <c r="C24" s="704">
        <v>8.4000000000000005E-2</v>
      </c>
      <c r="D24" s="534">
        <f>C24/1000</f>
        <v>8.4000000000000009E-5</v>
      </c>
      <c r="E24" s="58">
        <f>G24*2.20462</f>
        <v>2.0370688800000001E-4</v>
      </c>
      <c r="F24" s="578">
        <f>G24*1000</f>
        <v>9.240000000000001E-2</v>
      </c>
      <c r="G24" s="579">
        <f>C24*Q24</f>
        <v>9.240000000000001E-5</v>
      </c>
      <c r="H24" s="580">
        <f>G24/1000</f>
        <v>9.2400000000000007E-8</v>
      </c>
      <c r="I24" s="535">
        <f>H24/1000000</f>
        <v>9.2400000000000003E-14</v>
      </c>
      <c r="J24" s="553">
        <f>K24/1000000</f>
        <v>2.4250819999999999E-9</v>
      </c>
      <c r="K24" s="581">
        <f>Q24*2.20462</f>
        <v>2.4250819999999998E-3</v>
      </c>
      <c r="L24" s="555">
        <f>K24*1000</f>
        <v>2.4250819999999997</v>
      </c>
      <c r="M24" s="556">
        <f>N24/1000000</f>
        <v>1.1000000000000001E-6</v>
      </c>
      <c r="N24" s="536">
        <f>Q24*1000</f>
        <v>1.1000000000000001</v>
      </c>
      <c r="O24" s="514">
        <f>N24*1000</f>
        <v>1100</v>
      </c>
      <c r="P24" s="492">
        <f>Q24/1000000</f>
        <v>1.1000000000000001E-9</v>
      </c>
      <c r="Q24" s="705">
        <v>1.1000000000000001E-3</v>
      </c>
      <c r="R24" s="555">
        <f>Q24*1000</f>
        <v>1.1000000000000001</v>
      </c>
      <c r="S24" s="582">
        <f t="shared" si="17"/>
        <v>1.1000000000000002E-12</v>
      </c>
      <c r="T24" s="583">
        <f t="shared" si="17"/>
        <v>1.1000000000000001E-6</v>
      </c>
      <c r="U24" s="584">
        <f t="shared" si="17"/>
        <v>1.1000000000000001E-3</v>
      </c>
      <c r="V24" s="537">
        <f t="shared" si="18"/>
        <v>1.1000000000000001E-18</v>
      </c>
      <c r="W24" s="537">
        <f t="shared" si="18"/>
        <v>1.1E-12</v>
      </c>
      <c r="X24" s="538">
        <f t="shared" si="18"/>
        <v>1.1000000000000001E-9</v>
      </c>
    </row>
  </sheetData>
  <sheetProtection algorithmName="SHA-512" hashValue="k/naTH2AbY1i9ouc26S6ojXRoQcWRaUEEyPbY6+LUxvEmB+FOdDVVMpWkxjxhU7KX8xgZ5jD759MbRhNlwPWJA==" saltValue="ZXQpOEnWH2ZQc6gERhW1Tg==" spinCount="100000" sheet="1" objects="1" scenarios="1"/>
  <mergeCells count="33">
    <mergeCell ref="B20:D20"/>
    <mergeCell ref="E20:I20"/>
    <mergeCell ref="J20:X20"/>
    <mergeCell ref="B21:D21"/>
    <mergeCell ref="F21:I21"/>
    <mergeCell ref="J21:L21"/>
    <mergeCell ref="M21:O21"/>
    <mergeCell ref="P21:R21"/>
    <mergeCell ref="S21:U21"/>
    <mergeCell ref="V21:X21"/>
    <mergeCell ref="B8:D8"/>
    <mergeCell ref="E8:I8"/>
    <mergeCell ref="J8:X8"/>
    <mergeCell ref="B9:D9"/>
    <mergeCell ref="F9:I9"/>
    <mergeCell ref="S9:U9"/>
    <mergeCell ref="V9:X9"/>
    <mergeCell ref="A20:A21"/>
    <mergeCell ref="A3:A4"/>
    <mergeCell ref="B3:D3"/>
    <mergeCell ref="E3:I3"/>
    <mergeCell ref="J3:X3"/>
    <mergeCell ref="B4:D4"/>
    <mergeCell ref="F4:I4"/>
    <mergeCell ref="J4:L4"/>
    <mergeCell ref="M4:O4"/>
    <mergeCell ref="P4:R4"/>
    <mergeCell ref="S4:U4"/>
    <mergeCell ref="J9:L9"/>
    <mergeCell ref="M9:O9"/>
    <mergeCell ref="P9:R9"/>
    <mergeCell ref="V4:X4"/>
    <mergeCell ref="A8:A9"/>
  </mergeCells>
  <pageMargins left="0.25" right="0.25" top="0.75" bottom="0.75" header="0.3" footer="0.3"/>
  <pageSetup paperSize="5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9AEC-1290-472D-864B-F11518C4EEAA}">
  <sheetPr>
    <tabColor theme="5" tint="0.39997558519241921"/>
    <pageSetUpPr fitToPage="1"/>
  </sheetPr>
  <dimension ref="A1:X24"/>
  <sheetViews>
    <sheetView zoomScale="90" zoomScaleNormal="90" workbookViewId="0">
      <selection activeCell="K2" sqref="K2"/>
    </sheetView>
  </sheetViews>
  <sheetFormatPr defaultColWidth="9.140625" defaultRowHeight="15" x14ac:dyDescent="0.25"/>
  <cols>
    <col min="1" max="1" width="26.7109375" customWidth="1"/>
    <col min="2" max="2" width="7.28515625" customWidth="1"/>
    <col min="3" max="3" width="7.85546875" style="540" customWidth="1"/>
    <col min="4" max="4" width="9.42578125" customWidth="1"/>
    <col min="5" max="5" width="12.5703125" customWidth="1"/>
    <col min="6" max="6" width="9.7109375" customWidth="1"/>
    <col min="7" max="7" width="12.5703125" customWidth="1"/>
    <col min="8" max="8" width="9.5703125" customWidth="1"/>
    <col min="9" max="9" width="10.5703125" customWidth="1"/>
    <col min="10" max="10" width="9.28515625" customWidth="1"/>
    <col min="11" max="11" width="9.42578125" customWidth="1"/>
    <col min="12" max="12" width="6" customWidth="1"/>
    <col min="13" max="13" width="10.28515625" customWidth="1"/>
    <col min="14" max="14" width="7.7109375" style="46" customWidth="1"/>
    <col min="15" max="15" width="8" customWidth="1"/>
    <col min="16" max="16" width="9.42578125" customWidth="1"/>
    <col min="17" max="18" width="7.5703125" customWidth="1"/>
    <col min="19" max="19" width="9.42578125" customWidth="1"/>
    <col min="20" max="20" width="9.140625" style="46" customWidth="1"/>
    <col min="21" max="21" width="9.140625" customWidth="1"/>
    <col min="22" max="22" width="11" style="47" customWidth="1"/>
    <col min="23" max="23" width="10.7109375" style="46" customWidth="1"/>
    <col min="24" max="24" width="11.28515625" style="47" customWidth="1"/>
  </cols>
  <sheetData>
    <row r="1" spans="1:24" ht="30" customHeight="1" x14ac:dyDescent="0.25">
      <c r="A1" s="724" t="s">
        <v>19</v>
      </c>
      <c r="B1" s="475"/>
      <c r="C1" s="476"/>
      <c r="D1" s="475"/>
      <c r="E1" s="475"/>
      <c r="F1" s="475"/>
      <c r="G1" s="475"/>
      <c r="I1" s="12"/>
      <c r="J1" s="477"/>
      <c r="K1" s="475"/>
      <c r="L1" s="478"/>
      <c r="M1" s="475"/>
      <c r="N1" s="479"/>
      <c r="O1" s="475"/>
      <c r="P1" s="475"/>
      <c r="Q1" s="475"/>
      <c r="R1" s="475"/>
      <c r="S1" s="7"/>
      <c r="T1" s="480"/>
      <c r="U1" s="7"/>
    </row>
    <row r="2" spans="1:24" ht="30" customHeight="1" thickBot="1" x14ac:dyDescent="0.3">
      <c r="A2" s="481" t="s">
        <v>215</v>
      </c>
      <c r="B2" s="475"/>
      <c r="C2" s="476"/>
      <c r="D2" s="475"/>
      <c r="E2" s="475"/>
      <c r="F2" s="475"/>
      <c r="G2" s="475"/>
      <c r="J2" s="475"/>
      <c r="K2" s="475"/>
      <c r="L2" s="475"/>
      <c r="M2" s="475"/>
      <c r="N2" s="482"/>
      <c r="O2" s="475"/>
      <c r="P2" s="475"/>
      <c r="Q2" s="475"/>
      <c r="R2" s="475"/>
      <c r="S2" s="7"/>
      <c r="T2" s="480"/>
      <c r="U2" s="7"/>
    </row>
    <row r="3" spans="1:24" s="483" customFormat="1" ht="54" customHeight="1" thickTop="1" thickBot="1" x14ac:dyDescent="0.3">
      <c r="A3" s="653" t="s">
        <v>92</v>
      </c>
      <c r="B3" s="655" t="s">
        <v>199</v>
      </c>
      <c r="C3" s="656"/>
      <c r="D3" s="657"/>
      <c r="E3" s="655" t="s">
        <v>161</v>
      </c>
      <c r="F3" s="656"/>
      <c r="G3" s="656"/>
      <c r="H3" s="656"/>
      <c r="I3" s="657"/>
      <c r="J3" s="655" t="s">
        <v>163</v>
      </c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7"/>
    </row>
    <row r="4" spans="1:24" s="483" customFormat="1" ht="50.25" customHeight="1" thickTop="1" thickBot="1" x14ac:dyDescent="0.3">
      <c r="A4" s="654"/>
      <c r="B4" s="658" t="s">
        <v>158</v>
      </c>
      <c r="C4" s="659"/>
      <c r="D4" s="660"/>
      <c r="E4" s="484" t="s">
        <v>97</v>
      </c>
      <c r="F4" s="661" t="s">
        <v>157</v>
      </c>
      <c r="G4" s="662"/>
      <c r="H4" s="662"/>
      <c r="I4" s="663"/>
      <c r="J4" s="664" t="s">
        <v>97</v>
      </c>
      <c r="K4" s="661"/>
      <c r="L4" s="665"/>
      <c r="M4" s="664" t="s">
        <v>100</v>
      </c>
      <c r="N4" s="661"/>
      <c r="O4" s="665"/>
      <c r="P4" s="664" t="s">
        <v>101</v>
      </c>
      <c r="Q4" s="661"/>
      <c r="R4" s="665"/>
      <c r="S4" s="664" t="s">
        <v>159</v>
      </c>
      <c r="T4" s="661"/>
      <c r="U4" s="665"/>
      <c r="V4" s="664" t="s">
        <v>160</v>
      </c>
      <c r="W4" s="661"/>
      <c r="X4" s="665"/>
    </row>
    <row r="5" spans="1:24" s="485" customFormat="1" ht="38.450000000000003" customHeight="1" thickTop="1" x14ac:dyDescent="0.2">
      <c r="A5" s="585" t="s">
        <v>12</v>
      </c>
      <c r="B5" s="586" t="s">
        <v>139</v>
      </c>
      <c r="C5" s="706" t="s">
        <v>140</v>
      </c>
      <c r="D5" s="587" t="s">
        <v>141</v>
      </c>
      <c r="E5" s="55" t="s">
        <v>114</v>
      </c>
      <c r="F5" s="588" t="s">
        <v>214</v>
      </c>
      <c r="G5" s="589" t="s">
        <v>115</v>
      </c>
      <c r="H5" s="590" t="s">
        <v>116</v>
      </c>
      <c r="I5" s="590" t="s">
        <v>117</v>
      </c>
      <c r="J5" s="55" t="s">
        <v>118</v>
      </c>
      <c r="K5" s="591" t="s">
        <v>119</v>
      </c>
      <c r="L5" s="592" t="s">
        <v>120</v>
      </c>
      <c r="M5" s="55" t="s">
        <v>121</v>
      </c>
      <c r="N5" s="590" t="s">
        <v>122</v>
      </c>
      <c r="O5" s="587" t="s">
        <v>123</v>
      </c>
      <c r="P5" s="55" t="s">
        <v>124</v>
      </c>
      <c r="Q5" s="706" t="s">
        <v>125</v>
      </c>
      <c r="R5" s="593" t="s">
        <v>126</v>
      </c>
      <c r="S5" s="589" t="s">
        <v>127</v>
      </c>
      <c r="T5" s="590" t="s">
        <v>128</v>
      </c>
      <c r="U5" s="594" t="s">
        <v>129</v>
      </c>
      <c r="V5" s="589" t="s">
        <v>130</v>
      </c>
      <c r="W5" s="590" t="s">
        <v>131</v>
      </c>
      <c r="X5" s="594" t="s">
        <v>132</v>
      </c>
    </row>
    <row r="6" spans="1:24" s="494" customFormat="1" ht="25.5" x14ac:dyDescent="0.2">
      <c r="A6" s="486" t="s">
        <v>63</v>
      </c>
      <c r="B6" s="487">
        <f>C6*1000000</f>
        <v>1026</v>
      </c>
      <c r="C6" s="698">
        <v>1.026E-3</v>
      </c>
      <c r="D6" s="488">
        <f>C6/1000</f>
        <v>1.026E-6</v>
      </c>
      <c r="E6" s="57">
        <f>G6*2.20462</f>
        <v>2.2619401199999998E-7</v>
      </c>
      <c r="F6" s="595">
        <f>G6*1000</f>
        <v>1.026E-4</v>
      </c>
      <c r="G6" s="596">
        <f>C6*Q6</f>
        <v>1.0260000000000001E-7</v>
      </c>
      <c r="H6" s="489">
        <f>G6/1000</f>
        <v>1.026E-10</v>
      </c>
      <c r="I6" s="489">
        <f>H6/1000000</f>
        <v>1.0260000000000001E-16</v>
      </c>
      <c r="J6" s="553">
        <f>K6/1000000</f>
        <v>2.20462E-10</v>
      </c>
      <c r="K6" s="557">
        <f>Q6*2.20462</f>
        <v>2.2046199999999999E-4</v>
      </c>
      <c r="L6" s="577">
        <f>K6*1000</f>
        <v>0.22046199999999999</v>
      </c>
      <c r="M6" s="556">
        <f>N6/1000000</f>
        <v>1.0000000000000001E-7</v>
      </c>
      <c r="N6" s="490">
        <f>Q6*1000</f>
        <v>0.1</v>
      </c>
      <c r="O6" s="514">
        <f>N6*1000</f>
        <v>100</v>
      </c>
      <c r="P6" s="492">
        <f>Q6/1000000</f>
        <v>1E-10</v>
      </c>
      <c r="Q6" s="708">
        <v>1E-4</v>
      </c>
      <c r="R6" s="555">
        <f>Q6*1000</f>
        <v>0.1</v>
      </c>
      <c r="S6" s="491">
        <f>P6/1000</f>
        <v>1E-13</v>
      </c>
      <c r="T6" s="557">
        <f>Q6/1000</f>
        <v>1.0000000000000001E-7</v>
      </c>
      <c r="U6" s="558">
        <f>R6/1000</f>
        <v>1E-4</v>
      </c>
      <c r="V6" s="492">
        <f>S6/1000000</f>
        <v>9.9999999999999998E-20</v>
      </c>
      <c r="W6" s="491">
        <f>T6/1000000</f>
        <v>1E-13</v>
      </c>
      <c r="X6" s="493">
        <f>U6/1000000</f>
        <v>1E-10</v>
      </c>
    </row>
    <row r="7" spans="1:24" s="494" customFormat="1" ht="13.5" thickBot="1" x14ac:dyDescent="0.25">
      <c r="A7" s="495"/>
      <c r="B7" s="495"/>
      <c r="C7" s="19"/>
      <c r="D7" s="496"/>
      <c r="E7" s="20"/>
      <c r="F7" s="497"/>
      <c r="G7" s="498"/>
      <c r="H7" s="499"/>
      <c r="I7" s="500"/>
      <c r="J7" s="501"/>
      <c r="K7" s="502"/>
      <c r="L7" s="503"/>
      <c r="M7" s="504"/>
      <c r="N7" s="505"/>
      <c r="O7" s="506"/>
      <c r="P7" s="504"/>
      <c r="Q7" s="19"/>
      <c r="R7" s="507"/>
      <c r="S7" s="508"/>
      <c r="T7" s="505"/>
      <c r="U7" s="503"/>
      <c r="V7" s="509"/>
      <c r="W7" s="505"/>
      <c r="X7" s="510"/>
    </row>
    <row r="8" spans="1:24" s="483" customFormat="1" ht="51.75" customHeight="1" thickTop="1" thickBot="1" x14ac:dyDescent="0.3">
      <c r="A8" s="653" t="s">
        <v>94</v>
      </c>
      <c r="B8" s="666" t="s">
        <v>138</v>
      </c>
      <c r="C8" s="667"/>
      <c r="D8" s="668"/>
      <c r="E8" s="655" t="s">
        <v>162</v>
      </c>
      <c r="F8" s="656"/>
      <c r="G8" s="656"/>
      <c r="H8" s="656"/>
      <c r="I8" s="657"/>
      <c r="J8" s="655" t="s">
        <v>163</v>
      </c>
      <c r="K8" s="656"/>
      <c r="L8" s="656"/>
      <c r="M8" s="656"/>
      <c r="N8" s="656"/>
      <c r="O8" s="656"/>
      <c r="P8" s="656"/>
      <c r="Q8" s="656"/>
      <c r="R8" s="656"/>
      <c r="S8" s="656"/>
      <c r="T8" s="656"/>
      <c r="U8" s="656"/>
      <c r="V8" s="656"/>
      <c r="W8" s="656"/>
      <c r="X8" s="657"/>
    </row>
    <row r="9" spans="1:24" s="494" customFormat="1" ht="42.75" customHeight="1" thickTop="1" thickBot="1" x14ac:dyDescent="0.25">
      <c r="A9" s="654"/>
      <c r="B9" s="658" t="s">
        <v>158</v>
      </c>
      <c r="C9" s="659"/>
      <c r="D9" s="660"/>
      <c r="E9" s="484" t="s">
        <v>97</v>
      </c>
      <c r="F9" s="661" t="s">
        <v>157</v>
      </c>
      <c r="G9" s="662"/>
      <c r="H9" s="662"/>
      <c r="I9" s="663"/>
      <c r="J9" s="664" t="s">
        <v>97</v>
      </c>
      <c r="K9" s="661"/>
      <c r="L9" s="665"/>
      <c r="M9" s="664" t="s">
        <v>100</v>
      </c>
      <c r="N9" s="661"/>
      <c r="O9" s="665"/>
      <c r="P9" s="664" t="s">
        <v>101</v>
      </c>
      <c r="Q9" s="661"/>
      <c r="R9" s="665"/>
      <c r="S9" s="664" t="s">
        <v>159</v>
      </c>
      <c r="T9" s="661"/>
      <c r="U9" s="665"/>
      <c r="V9" s="664" t="s">
        <v>160</v>
      </c>
      <c r="W9" s="661"/>
      <c r="X9" s="665"/>
    </row>
    <row r="10" spans="1:24" s="511" customFormat="1" ht="42" customHeight="1" thickTop="1" x14ac:dyDescent="0.2">
      <c r="A10" s="585" t="s">
        <v>11</v>
      </c>
      <c r="B10" s="597" t="s">
        <v>59</v>
      </c>
      <c r="C10" s="707" t="s">
        <v>70</v>
      </c>
      <c r="D10" s="598" t="s">
        <v>60</v>
      </c>
      <c r="E10" s="56" t="s">
        <v>133</v>
      </c>
      <c r="F10" s="599" t="s">
        <v>134</v>
      </c>
      <c r="G10" s="600" t="s">
        <v>135</v>
      </c>
      <c r="H10" s="590" t="s">
        <v>136</v>
      </c>
      <c r="I10" s="590" t="s">
        <v>137</v>
      </c>
      <c r="J10" s="55" t="s">
        <v>118</v>
      </c>
      <c r="K10" s="591" t="s">
        <v>119</v>
      </c>
      <c r="L10" s="592" t="s">
        <v>120</v>
      </c>
      <c r="M10" s="55" t="s">
        <v>121</v>
      </c>
      <c r="N10" s="590" t="s">
        <v>122</v>
      </c>
      <c r="O10" s="587" t="s">
        <v>123</v>
      </c>
      <c r="P10" s="55" t="s">
        <v>124</v>
      </c>
      <c r="Q10" s="706" t="s">
        <v>125</v>
      </c>
      <c r="R10" s="593" t="s">
        <v>126</v>
      </c>
      <c r="S10" s="589" t="s">
        <v>127</v>
      </c>
      <c r="T10" s="590" t="s">
        <v>128</v>
      </c>
      <c r="U10" s="594" t="s">
        <v>129</v>
      </c>
      <c r="V10" s="589" t="s">
        <v>130</v>
      </c>
      <c r="W10" s="590" t="s">
        <v>131</v>
      </c>
      <c r="X10" s="601" t="s">
        <v>132</v>
      </c>
    </row>
    <row r="11" spans="1:24" s="494" customFormat="1" ht="12.75" x14ac:dyDescent="0.2">
      <c r="A11" s="486" t="s">
        <v>10</v>
      </c>
      <c r="B11" s="487">
        <f t="shared" ref="B11:B18" si="0">C11*1000000</f>
        <v>120000</v>
      </c>
      <c r="C11" s="700">
        <v>0.12</v>
      </c>
      <c r="D11" s="512">
        <f t="shared" ref="D11:D18" si="1">C11/1000</f>
        <v>1.1999999999999999E-4</v>
      </c>
      <c r="E11" s="51">
        <f t="shared" ref="E11:E18" si="2">G11*2.20462</f>
        <v>1.5873263999999996E-4</v>
      </c>
      <c r="F11" s="574">
        <f t="shared" ref="F11:F18" si="3">G11*1000</f>
        <v>7.1999999999999995E-2</v>
      </c>
      <c r="G11" s="575">
        <f t="shared" ref="G11:G18" si="4">Q11*C11</f>
        <v>7.1999999999999988E-5</v>
      </c>
      <c r="H11" s="513">
        <f t="shared" ref="H11:H18" si="5">G11/1000</f>
        <v>7.1999999999999983E-8</v>
      </c>
      <c r="I11" s="513">
        <f t="shared" ref="I11:I18" si="6">H11/1000000</f>
        <v>7.1999999999999984E-14</v>
      </c>
      <c r="J11" s="553">
        <f t="shared" ref="J11:J18" si="7">K11/1000000</f>
        <v>1.3227719999999998E-9</v>
      </c>
      <c r="K11" s="554">
        <f t="shared" ref="K11:K18" si="8">Q11*2.20462</f>
        <v>1.3227719999999998E-3</v>
      </c>
      <c r="L11" s="555">
        <f t="shared" ref="L11:L18" si="9">K11*1000</f>
        <v>1.3227719999999998</v>
      </c>
      <c r="M11" s="556">
        <f t="shared" ref="M11:M18" si="10">N11/1000000</f>
        <v>5.9999999999999997E-7</v>
      </c>
      <c r="N11" s="490">
        <f t="shared" ref="N11:N18" si="11">Q11*1000</f>
        <v>0.6</v>
      </c>
      <c r="O11" s="514">
        <f t="shared" ref="O11:O18" si="12">N11*1000</f>
        <v>600</v>
      </c>
      <c r="P11" s="568">
        <f t="shared" ref="P11:P18" si="13">Q11/1000000</f>
        <v>6E-10</v>
      </c>
      <c r="Q11" s="708">
        <v>5.9999999999999995E-4</v>
      </c>
      <c r="R11" s="555">
        <f t="shared" ref="R11:R18" si="14">Q11*1000</f>
        <v>0.6</v>
      </c>
      <c r="S11" s="569">
        <f t="shared" ref="S11:U18" si="15">P11/1000</f>
        <v>5.9999999999999997E-13</v>
      </c>
      <c r="T11" s="554">
        <f t="shared" si="15"/>
        <v>5.9999999999999997E-7</v>
      </c>
      <c r="U11" s="555">
        <f t="shared" si="15"/>
        <v>5.9999999999999995E-4</v>
      </c>
      <c r="V11" s="570">
        <f t="shared" ref="V11:X18" si="16">S11/1000000</f>
        <v>5.9999999999999999E-19</v>
      </c>
      <c r="W11" s="570">
        <f t="shared" si="16"/>
        <v>5.9999999999999997E-13</v>
      </c>
      <c r="X11" s="571">
        <f t="shared" si="16"/>
        <v>6E-10</v>
      </c>
    </row>
    <row r="12" spans="1:24" s="494" customFormat="1" ht="25.15" customHeight="1" x14ac:dyDescent="0.2">
      <c r="A12" s="486" t="s">
        <v>9</v>
      </c>
      <c r="B12" s="487">
        <f t="shared" si="0"/>
        <v>138000</v>
      </c>
      <c r="C12" s="700">
        <v>0.13800000000000001</v>
      </c>
      <c r="D12" s="512">
        <f t="shared" si="1"/>
        <v>1.3800000000000002E-4</v>
      </c>
      <c r="E12" s="51">
        <f t="shared" si="2"/>
        <v>1.8254253599999997E-4</v>
      </c>
      <c r="F12" s="574">
        <f t="shared" si="3"/>
        <v>8.2799999999999999E-2</v>
      </c>
      <c r="G12" s="575">
        <f t="shared" si="4"/>
        <v>8.2799999999999993E-5</v>
      </c>
      <c r="H12" s="513">
        <f t="shared" si="5"/>
        <v>8.2799999999999987E-8</v>
      </c>
      <c r="I12" s="513">
        <f t="shared" si="6"/>
        <v>8.2799999999999985E-14</v>
      </c>
      <c r="J12" s="553">
        <f t="shared" si="7"/>
        <v>1.3227719999999998E-9</v>
      </c>
      <c r="K12" s="554">
        <f t="shared" si="8"/>
        <v>1.3227719999999998E-3</v>
      </c>
      <c r="L12" s="555">
        <f t="shared" si="9"/>
        <v>1.3227719999999998</v>
      </c>
      <c r="M12" s="556">
        <f t="shared" si="10"/>
        <v>5.9999999999999997E-7</v>
      </c>
      <c r="N12" s="490">
        <f t="shared" si="11"/>
        <v>0.6</v>
      </c>
      <c r="O12" s="514">
        <f t="shared" si="12"/>
        <v>600</v>
      </c>
      <c r="P12" s="568">
        <f t="shared" si="13"/>
        <v>6E-10</v>
      </c>
      <c r="Q12" s="708">
        <v>5.9999999999999995E-4</v>
      </c>
      <c r="R12" s="555">
        <f t="shared" si="14"/>
        <v>0.6</v>
      </c>
      <c r="S12" s="569">
        <f t="shared" si="15"/>
        <v>5.9999999999999997E-13</v>
      </c>
      <c r="T12" s="554">
        <f t="shared" si="15"/>
        <v>5.9999999999999997E-7</v>
      </c>
      <c r="U12" s="555">
        <f t="shared" si="15"/>
        <v>5.9999999999999995E-4</v>
      </c>
      <c r="V12" s="570">
        <f t="shared" si="16"/>
        <v>5.9999999999999999E-19</v>
      </c>
      <c r="W12" s="570">
        <f t="shared" si="16"/>
        <v>5.9999999999999997E-13</v>
      </c>
      <c r="X12" s="571">
        <f t="shared" si="16"/>
        <v>6E-10</v>
      </c>
    </row>
    <row r="13" spans="1:24" s="494" customFormat="1" ht="15" customHeight="1" x14ac:dyDescent="0.2">
      <c r="A13" s="486" t="s">
        <v>8</v>
      </c>
      <c r="B13" s="487">
        <f t="shared" si="0"/>
        <v>135000</v>
      </c>
      <c r="C13" s="700">
        <v>0.13500000000000001</v>
      </c>
      <c r="D13" s="512">
        <f t="shared" si="1"/>
        <v>1.35E-4</v>
      </c>
      <c r="E13" s="51">
        <f t="shared" si="2"/>
        <v>1.7857421999999999E-4</v>
      </c>
      <c r="F13" s="574">
        <f t="shared" si="3"/>
        <v>8.1000000000000003E-2</v>
      </c>
      <c r="G13" s="575">
        <f t="shared" si="4"/>
        <v>8.1000000000000004E-5</v>
      </c>
      <c r="H13" s="513">
        <f t="shared" si="5"/>
        <v>8.0999999999999997E-8</v>
      </c>
      <c r="I13" s="513">
        <f t="shared" si="6"/>
        <v>8.0999999999999996E-14</v>
      </c>
      <c r="J13" s="553">
        <f t="shared" si="7"/>
        <v>1.3227719999999998E-9</v>
      </c>
      <c r="K13" s="554">
        <f t="shared" si="8"/>
        <v>1.3227719999999998E-3</v>
      </c>
      <c r="L13" s="555">
        <f t="shared" si="9"/>
        <v>1.3227719999999998</v>
      </c>
      <c r="M13" s="556">
        <f t="shared" si="10"/>
        <v>5.9999999999999997E-7</v>
      </c>
      <c r="N13" s="490">
        <f t="shared" si="11"/>
        <v>0.6</v>
      </c>
      <c r="O13" s="514">
        <f t="shared" si="12"/>
        <v>600</v>
      </c>
      <c r="P13" s="568">
        <f t="shared" si="13"/>
        <v>6E-10</v>
      </c>
      <c r="Q13" s="708">
        <v>5.9999999999999995E-4</v>
      </c>
      <c r="R13" s="555">
        <f t="shared" si="14"/>
        <v>0.6</v>
      </c>
      <c r="S13" s="569">
        <f t="shared" si="15"/>
        <v>5.9999999999999997E-13</v>
      </c>
      <c r="T13" s="554">
        <f t="shared" si="15"/>
        <v>5.9999999999999997E-7</v>
      </c>
      <c r="U13" s="555">
        <f t="shared" si="15"/>
        <v>5.9999999999999995E-4</v>
      </c>
      <c r="V13" s="570">
        <f t="shared" si="16"/>
        <v>5.9999999999999999E-19</v>
      </c>
      <c r="W13" s="570">
        <f t="shared" si="16"/>
        <v>5.9999999999999997E-13</v>
      </c>
      <c r="X13" s="571">
        <f t="shared" si="16"/>
        <v>6E-10</v>
      </c>
    </row>
    <row r="14" spans="1:24" s="494" customFormat="1" ht="15.6" customHeight="1" x14ac:dyDescent="0.2">
      <c r="A14" s="486" t="s">
        <v>64</v>
      </c>
      <c r="B14" s="487">
        <f t="shared" si="0"/>
        <v>85000</v>
      </c>
      <c r="C14" s="701">
        <v>8.5000000000000006E-2</v>
      </c>
      <c r="D14" s="512">
        <f t="shared" si="1"/>
        <v>8.5000000000000006E-5</v>
      </c>
      <c r="E14" s="51">
        <f t="shared" si="2"/>
        <v>1.1243561999999999E-4</v>
      </c>
      <c r="F14" s="574">
        <f t="shared" si="3"/>
        <v>5.0999999999999997E-2</v>
      </c>
      <c r="G14" s="575">
        <f t="shared" si="4"/>
        <v>5.1E-5</v>
      </c>
      <c r="H14" s="513">
        <f t="shared" si="5"/>
        <v>5.1E-8</v>
      </c>
      <c r="I14" s="513">
        <f t="shared" si="6"/>
        <v>5.0999999999999997E-14</v>
      </c>
      <c r="J14" s="553">
        <f t="shared" si="7"/>
        <v>1.3227719999999998E-9</v>
      </c>
      <c r="K14" s="554">
        <f t="shared" si="8"/>
        <v>1.3227719999999998E-3</v>
      </c>
      <c r="L14" s="555">
        <f t="shared" si="9"/>
        <v>1.3227719999999998</v>
      </c>
      <c r="M14" s="556">
        <f t="shared" si="10"/>
        <v>5.9999999999999997E-7</v>
      </c>
      <c r="N14" s="490">
        <f t="shared" si="11"/>
        <v>0.6</v>
      </c>
      <c r="O14" s="514">
        <f t="shared" si="12"/>
        <v>600</v>
      </c>
      <c r="P14" s="568">
        <f t="shared" si="13"/>
        <v>6E-10</v>
      </c>
      <c r="Q14" s="708">
        <v>5.9999999999999995E-4</v>
      </c>
      <c r="R14" s="555">
        <f t="shared" si="14"/>
        <v>0.6</v>
      </c>
      <c r="S14" s="569">
        <f t="shared" si="15"/>
        <v>5.9999999999999997E-13</v>
      </c>
      <c r="T14" s="554">
        <f t="shared" si="15"/>
        <v>5.9999999999999997E-7</v>
      </c>
      <c r="U14" s="555">
        <f t="shared" si="15"/>
        <v>5.9999999999999995E-4</v>
      </c>
      <c r="V14" s="570">
        <f t="shared" si="16"/>
        <v>5.9999999999999999E-19</v>
      </c>
      <c r="W14" s="570">
        <f t="shared" si="16"/>
        <v>5.9999999999999997E-13</v>
      </c>
      <c r="X14" s="571">
        <f t="shared" si="16"/>
        <v>6E-10</v>
      </c>
    </row>
    <row r="15" spans="1:24" s="494" customFormat="1" ht="12.75" customHeight="1" x14ac:dyDescent="0.2">
      <c r="A15" s="486" t="s">
        <v>7</v>
      </c>
      <c r="B15" s="487">
        <f t="shared" si="0"/>
        <v>92000</v>
      </c>
      <c r="C15" s="700">
        <v>9.1999999999999998E-2</v>
      </c>
      <c r="D15" s="512">
        <f t="shared" si="1"/>
        <v>9.2E-5</v>
      </c>
      <c r="E15" s="51">
        <f t="shared" si="2"/>
        <v>1.2169502399999998E-4</v>
      </c>
      <c r="F15" s="574">
        <f t="shared" si="3"/>
        <v>5.5199999999999992E-2</v>
      </c>
      <c r="G15" s="575">
        <f t="shared" si="4"/>
        <v>5.5199999999999993E-5</v>
      </c>
      <c r="H15" s="513">
        <f t="shared" si="5"/>
        <v>5.5199999999999991E-8</v>
      </c>
      <c r="I15" s="513">
        <f t="shared" si="6"/>
        <v>5.5199999999999995E-14</v>
      </c>
      <c r="J15" s="553">
        <f t="shared" si="7"/>
        <v>1.3227719999999998E-9</v>
      </c>
      <c r="K15" s="554">
        <f t="shared" si="8"/>
        <v>1.3227719999999998E-3</v>
      </c>
      <c r="L15" s="555">
        <f t="shared" si="9"/>
        <v>1.3227719999999998</v>
      </c>
      <c r="M15" s="556">
        <f t="shared" si="10"/>
        <v>5.9999999999999997E-7</v>
      </c>
      <c r="N15" s="490">
        <f t="shared" si="11"/>
        <v>0.6</v>
      </c>
      <c r="O15" s="514">
        <f t="shared" si="12"/>
        <v>600</v>
      </c>
      <c r="P15" s="568">
        <f t="shared" si="13"/>
        <v>6E-10</v>
      </c>
      <c r="Q15" s="708">
        <v>5.9999999999999995E-4</v>
      </c>
      <c r="R15" s="555">
        <f t="shared" si="14"/>
        <v>0.6</v>
      </c>
      <c r="S15" s="569">
        <f t="shared" si="15"/>
        <v>5.9999999999999997E-13</v>
      </c>
      <c r="T15" s="554">
        <f t="shared" si="15"/>
        <v>5.9999999999999997E-7</v>
      </c>
      <c r="U15" s="555">
        <f t="shared" si="15"/>
        <v>5.9999999999999995E-4</v>
      </c>
      <c r="V15" s="570">
        <f t="shared" si="16"/>
        <v>5.9999999999999999E-19</v>
      </c>
      <c r="W15" s="570">
        <f t="shared" si="16"/>
        <v>5.9999999999999997E-13</v>
      </c>
      <c r="X15" s="571">
        <f t="shared" si="16"/>
        <v>6E-10</v>
      </c>
    </row>
    <row r="16" spans="1:24" s="494" customFormat="1" ht="12.75" x14ac:dyDescent="0.2">
      <c r="A16" s="486" t="s">
        <v>6</v>
      </c>
      <c r="B16" s="487">
        <f t="shared" si="0"/>
        <v>125000</v>
      </c>
      <c r="C16" s="700">
        <v>0.125</v>
      </c>
      <c r="D16" s="512">
        <f t="shared" si="1"/>
        <v>1.25E-4</v>
      </c>
      <c r="E16" s="51">
        <f t="shared" si="2"/>
        <v>1.6534649999999998E-4</v>
      </c>
      <c r="F16" s="574">
        <f t="shared" si="3"/>
        <v>7.4999999999999997E-2</v>
      </c>
      <c r="G16" s="575">
        <f t="shared" si="4"/>
        <v>7.4999999999999993E-5</v>
      </c>
      <c r="H16" s="513">
        <f t="shared" si="5"/>
        <v>7.4999999999999997E-8</v>
      </c>
      <c r="I16" s="513">
        <f t="shared" si="6"/>
        <v>7.4999999999999996E-14</v>
      </c>
      <c r="J16" s="553">
        <f t="shared" si="7"/>
        <v>1.3227719999999998E-9</v>
      </c>
      <c r="K16" s="554">
        <f t="shared" si="8"/>
        <v>1.3227719999999998E-3</v>
      </c>
      <c r="L16" s="555">
        <f t="shared" si="9"/>
        <v>1.3227719999999998</v>
      </c>
      <c r="M16" s="556">
        <f t="shared" si="10"/>
        <v>5.9999999999999997E-7</v>
      </c>
      <c r="N16" s="490">
        <f t="shared" si="11"/>
        <v>0.6</v>
      </c>
      <c r="O16" s="514">
        <f t="shared" si="12"/>
        <v>600</v>
      </c>
      <c r="P16" s="568">
        <f t="shared" si="13"/>
        <v>6E-10</v>
      </c>
      <c r="Q16" s="708">
        <v>5.9999999999999995E-4</v>
      </c>
      <c r="R16" s="555">
        <f t="shared" si="14"/>
        <v>0.6</v>
      </c>
      <c r="S16" s="569">
        <f t="shared" si="15"/>
        <v>5.9999999999999997E-13</v>
      </c>
      <c r="T16" s="554">
        <f t="shared" si="15"/>
        <v>5.9999999999999997E-7</v>
      </c>
      <c r="U16" s="555">
        <f t="shared" si="15"/>
        <v>5.9999999999999995E-4</v>
      </c>
      <c r="V16" s="570">
        <f t="shared" si="16"/>
        <v>5.9999999999999999E-19</v>
      </c>
      <c r="W16" s="570">
        <f t="shared" si="16"/>
        <v>5.9999999999999997E-13</v>
      </c>
      <c r="X16" s="571">
        <f t="shared" si="16"/>
        <v>6E-10</v>
      </c>
    </row>
    <row r="17" spans="1:24" s="494" customFormat="1" ht="12.75" x14ac:dyDescent="0.2">
      <c r="A17" s="486" t="s">
        <v>5</v>
      </c>
      <c r="B17" s="487">
        <f t="shared" si="0"/>
        <v>150000</v>
      </c>
      <c r="C17" s="700">
        <v>0.15</v>
      </c>
      <c r="D17" s="512">
        <f t="shared" si="1"/>
        <v>1.4999999999999999E-4</v>
      </c>
      <c r="E17" s="51">
        <f t="shared" si="2"/>
        <v>1.9841579999999996E-4</v>
      </c>
      <c r="F17" s="574">
        <f t="shared" si="3"/>
        <v>0.09</v>
      </c>
      <c r="G17" s="575">
        <f t="shared" si="4"/>
        <v>8.9999999999999992E-5</v>
      </c>
      <c r="H17" s="513">
        <f t="shared" si="5"/>
        <v>8.9999999999999999E-8</v>
      </c>
      <c r="I17" s="513">
        <f t="shared" si="6"/>
        <v>8.9999999999999995E-14</v>
      </c>
      <c r="J17" s="553">
        <f t="shared" si="7"/>
        <v>1.3227719999999998E-9</v>
      </c>
      <c r="K17" s="554">
        <f t="shared" si="8"/>
        <v>1.3227719999999998E-3</v>
      </c>
      <c r="L17" s="555">
        <f t="shared" si="9"/>
        <v>1.3227719999999998</v>
      </c>
      <c r="M17" s="556">
        <f t="shared" si="10"/>
        <v>5.9999999999999997E-7</v>
      </c>
      <c r="N17" s="490">
        <f t="shared" si="11"/>
        <v>0.6</v>
      </c>
      <c r="O17" s="514">
        <f t="shared" si="12"/>
        <v>600</v>
      </c>
      <c r="P17" s="568">
        <f t="shared" si="13"/>
        <v>6E-10</v>
      </c>
      <c r="Q17" s="708">
        <v>5.9999999999999995E-4</v>
      </c>
      <c r="R17" s="555">
        <f t="shared" si="14"/>
        <v>0.6</v>
      </c>
      <c r="S17" s="569">
        <f t="shared" si="15"/>
        <v>5.9999999999999997E-13</v>
      </c>
      <c r="T17" s="554">
        <f t="shared" si="15"/>
        <v>5.9999999999999997E-7</v>
      </c>
      <c r="U17" s="555">
        <f t="shared" si="15"/>
        <v>5.9999999999999995E-4</v>
      </c>
      <c r="V17" s="570">
        <f t="shared" si="16"/>
        <v>5.9999999999999999E-19</v>
      </c>
      <c r="W17" s="570">
        <f t="shared" si="16"/>
        <v>5.9999999999999997E-13</v>
      </c>
      <c r="X17" s="571">
        <f t="shared" si="16"/>
        <v>6E-10</v>
      </c>
    </row>
    <row r="18" spans="1:24" s="494" customFormat="1" ht="12.75" x14ac:dyDescent="0.2">
      <c r="A18" s="486" t="s">
        <v>150</v>
      </c>
      <c r="B18" s="487">
        <f t="shared" si="0"/>
        <v>121000</v>
      </c>
      <c r="C18" s="700">
        <v>0.121</v>
      </c>
      <c r="D18" s="512">
        <f t="shared" si="1"/>
        <v>1.21E-4</v>
      </c>
      <c r="E18" s="51">
        <f t="shared" si="2"/>
        <v>1.6005541199999996E-4</v>
      </c>
      <c r="F18" s="574">
        <f t="shared" si="3"/>
        <v>7.2599999999999984E-2</v>
      </c>
      <c r="G18" s="575">
        <f t="shared" si="4"/>
        <v>7.2599999999999989E-5</v>
      </c>
      <c r="H18" s="513">
        <f t="shared" si="5"/>
        <v>7.2599999999999988E-8</v>
      </c>
      <c r="I18" s="513">
        <f t="shared" si="6"/>
        <v>7.2599999999999989E-14</v>
      </c>
      <c r="J18" s="553">
        <f t="shared" si="7"/>
        <v>1.3227719999999998E-9</v>
      </c>
      <c r="K18" s="554">
        <f t="shared" si="8"/>
        <v>1.3227719999999998E-3</v>
      </c>
      <c r="L18" s="555">
        <f t="shared" si="9"/>
        <v>1.3227719999999998</v>
      </c>
      <c r="M18" s="556">
        <f t="shared" si="10"/>
        <v>5.9999999999999997E-7</v>
      </c>
      <c r="N18" s="490">
        <f t="shared" si="11"/>
        <v>0.6</v>
      </c>
      <c r="O18" s="514">
        <f t="shared" si="12"/>
        <v>600</v>
      </c>
      <c r="P18" s="568">
        <f t="shared" si="13"/>
        <v>6E-10</v>
      </c>
      <c r="Q18" s="708">
        <v>5.9999999999999995E-4</v>
      </c>
      <c r="R18" s="555">
        <f t="shared" si="14"/>
        <v>0.6</v>
      </c>
      <c r="S18" s="569">
        <f t="shared" si="15"/>
        <v>5.9999999999999997E-13</v>
      </c>
      <c r="T18" s="554">
        <f t="shared" si="15"/>
        <v>5.9999999999999997E-7</v>
      </c>
      <c r="U18" s="555">
        <f t="shared" si="15"/>
        <v>5.9999999999999995E-4</v>
      </c>
      <c r="V18" s="570">
        <f t="shared" si="16"/>
        <v>5.9999999999999999E-19</v>
      </c>
      <c r="W18" s="570">
        <f t="shared" si="16"/>
        <v>5.9999999999999997E-13</v>
      </c>
      <c r="X18" s="571">
        <f t="shared" si="16"/>
        <v>6E-10</v>
      </c>
    </row>
    <row r="19" spans="1:24" s="494" customFormat="1" ht="18" customHeight="1" thickBot="1" x14ac:dyDescent="0.25">
      <c r="A19" s="495"/>
      <c r="B19" s="519"/>
      <c r="C19" s="16"/>
      <c r="D19" s="520"/>
      <c r="E19" s="17"/>
      <c r="F19" s="17"/>
      <c r="G19" s="521"/>
      <c r="H19" s="45"/>
      <c r="I19" s="522"/>
      <c r="J19" s="523"/>
      <c r="K19" s="502"/>
      <c r="L19" s="524"/>
      <c r="M19" s="509"/>
      <c r="N19" s="525"/>
      <c r="O19" s="526"/>
      <c r="P19" s="509"/>
      <c r="Q19" s="18"/>
      <c r="R19" s="527"/>
      <c r="S19" s="528"/>
      <c r="T19" s="529"/>
      <c r="U19" s="524"/>
      <c r="V19" s="509"/>
      <c r="W19" s="530"/>
      <c r="X19" s="531"/>
    </row>
    <row r="20" spans="1:24" s="483" customFormat="1" ht="55.5" customHeight="1" thickTop="1" thickBot="1" x14ac:dyDescent="0.3">
      <c r="A20" s="653" t="s">
        <v>95</v>
      </c>
      <c r="B20" s="666" t="s">
        <v>138</v>
      </c>
      <c r="C20" s="667"/>
      <c r="D20" s="668"/>
      <c r="E20" s="655" t="s">
        <v>162</v>
      </c>
      <c r="F20" s="656"/>
      <c r="G20" s="656"/>
      <c r="H20" s="656"/>
      <c r="I20" s="657"/>
      <c r="J20" s="655" t="s">
        <v>163</v>
      </c>
      <c r="K20" s="656"/>
      <c r="L20" s="656"/>
      <c r="M20" s="656"/>
      <c r="N20" s="656"/>
      <c r="O20" s="656"/>
      <c r="P20" s="656"/>
      <c r="Q20" s="656"/>
      <c r="R20" s="656"/>
      <c r="S20" s="656"/>
      <c r="T20" s="656"/>
      <c r="U20" s="656"/>
      <c r="V20" s="656"/>
      <c r="W20" s="656"/>
      <c r="X20" s="657"/>
    </row>
    <row r="21" spans="1:24" s="494" customFormat="1" ht="43.5" customHeight="1" thickTop="1" thickBot="1" x14ac:dyDescent="0.25">
      <c r="A21" s="654"/>
      <c r="B21" s="658" t="s">
        <v>158</v>
      </c>
      <c r="C21" s="659"/>
      <c r="D21" s="660"/>
      <c r="E21" s="484" t="s">
        <v>97</v>
      </c>
      <c r="F21" s="661" t="s">
        <v>157</v>
      </c>
      <c r="G21" s="662"/>
      <c r="H21" s="662"/>
      <c r="I21" s="663"/>
      <c r="J21" s="664" t="s">
        <v>97</v>
      </c>
      <c r="K21" s="661"/>
      <c r="L21" s="665"/>
      <c r="M21" s="664" t="s">
        <v>100</v>
      </c>
      <c r="N21" s="661"/>
      <c r="O21" s="665"/>
      <c r="P21" s="664" t="s">
        <v>101</v>
      </c>
      <c r="Q21" s="661"/>
      <c r="R21" s="665"/>
      <c r="S21" s="664" t="s">
        <v>159</v>
      </c>
      <c r="T21" s="661"/>
      <c r="U21" s="665"/>
      <c r="V21" s="664" t="s">
        <v>160</v>
      </c>
      <c r="W21" s="661"/>
      <c r="X21" s="665"/>
    </row>
    <row r="22" spans="1:24" s="485" customFormat="1" ht="40.5" customHeight="1" thickTop="1" x14ac:dyDescent="0.2">
      <c r="A22" s="585" t="s">
        <v>4</v>
      </c>
      <c r="B22" s="602" t="s">
        <v>59</v>
      </c>
      <c r="C22" s="707" t="s">
        <v>70</v>
      </c>
      <c r="D22" s="603" t="s">
        <v>60</v>
      </c>
      <c r="E22" s="55" t="s">
        <v>133</v>
      </c>
      <c r="F22" s="599" t="s">
        <v>134</v>
      </c>
      <c r="G22" s="600" t="s">
        <v>135</v>
      </c>
      <c r="H22" s="590" t="s">
        <v>136</v>
      </c>
      <c r="I22" s="590" t="s">
        <v>137</v>
      </c>
      <c r="J22" s="55" t="s">
        <v>118</v>
      </c>
      <c r="K22" s="591" t="s">
        <v>119</v>
      </c>
      <c r="L22" s="592" t="s">
        <v>120</v>
      </c>
      <c r="M22" s="55" t="s">
        <v>121</v>
      </c>
      <c r="N22" s="590" t="s">
        <v>122</v>
      </c>
      <c r="O22" s="587" t="s">
        <v>123</v>
      </c>
      <c r="P22" s="55" t="s">
        <v>124</v>
      </c>
      <c r="Q22" s="706" t="s">
        <v>125</v>
      </c>
      <c r="R22" s="593" t="s">
        <v>126</v>
      </c>
      <c r="S22" s="589" t="s">
        <v>127</v>
      </c>
      <c r="T22" s="590" t="s">
        <v>128</v>
      </c>
      <c r="U22" s="594" t="s">
        <v>129</v>
      </c>
      <c r="V22" s="589" t="s">
        <v>130</v>
      </c>
      <c r="W22" s="590" t="s">
        <v>131</v>
      </c>
      <c r="X22" s="601" t="s">
        <v>132</v>
      </c>
    </row>
    <row r="23" spans="1:24" s="494" customFormat="1" ht="16.899999999999999" customHeight="1" x14ac:dyDescent="0.2">
      <c r="A23" s="486" t="s">
        <v>1</v>
      </c>
      <c r="B23" s="487">
        <f>C23*1000000</f>
        <v>128000</v>
      </c>
      <c r="C23" s="703">
        <v>0.128</v>
      </c>
      <c r="D23" s="512">
        <f>C23/1000</f>
        <v>1.2799999999999999E-4</v>
      </c>
      <c r="E23" s="23">
        <f>G23*2.20462</f>
        <v>3.10410496E-5</v>
      </c>
      <c r="F23" s="604">
        <f>G23*1000</f>
        <v>1.4080000000000001E-2</v>
      </c>
      <c r="G23" s="605">
        <f>C23*Q23</f>
        <v>1.4080000000000001E-5</v>
      </c>
      <c r="H23" s="489">
        <f>G23/1000</f>
        <v>1.4080000000000001E-8</v>
      </c>
      <c r="I23" s="489">
        <f>H23/1000000</f>
        <v>1.4080000000000002E-14</v>
      </c>
      <c r="J23" s="553">
        <f>K23/1000000</f>
        <v>2.4250819999999997E-10</v>
      </c>
      <c r="K23" s="557">
        <f>Q23*2.20462</f>
        <v>2.4250819999999999E-4</v>
      </c>
      <c r="L23" s="577">
        <f>K23*1000</f>
        <v>0.24250819999999998</v>
      </c>
      <c r="M23" s="606">
        <f>N23/1000000</f>
        <v>1.1000000000000001E-7</v>
      </c>
      <c r="N23" s="490">
        <f>Q23*1000</f>
        <v>0.11</v>
      </c>
      <c r="O23" s="514">
        <f>N23*1000</f>
        <v>110</v>
      </c>
      <c r="P23" s="568">
        <f>Q23/1000000</f>
        <v>1.1000000000000001E-10</v>
      </c>
      <c r="Q23" s="699">
        <v>1.1E-4</v>
      </c>
      <c r="R23" s="555">
        <f>Q23*1000</f>
        <v>0.11</v>
      </c>
      <c r="S23" s="607">
        <f t="shared" ref="S23:U24" si="17">P23/1000</f>
        <v>1.1000000000000001E-13</v>
      </c>
      <c r="T23" s="557">
        <f t="shared" si="17"/>
        <v>1.1000000000000001E-7</v>
      </c>
      <c r="U23" s="577">
        <f t="shared" si="17"/>
        <v>1.1E-4</v>
      </c>
      <c r="V23" s="570">
        <f t="shared" ref="V23:X24" si="18">S23/1000000</f>
        <v>1.1000000000000002E-19</v>
      </c>
      <c r="W23" s="570">
        <f t="shared" si="18"/>
        <v>1.1000000000000001E-13</v>
      </c>
      <c r="X23" s="571">
        <f t="shared" si="18"/>
        <v>1.1000000000000001E-10</v>
      </c>
    </row>
    <row r="24" spans="1:24" s="539" customFormat="1" ht="12.75" x14ac:dyDescent="0.2">
      <c r="A24" s="532" t="s">
        <v>0</v>
      </c>
      <c r="B24" s="533">
        <f>C24*1000000</f>
        <v>84000</v>
      </c>
      <c r="C24" s="704">
        <v>8.4000000000000005E-2</v>
      </c>
      <c r="D24" s="534">
        <f>C24/1000</f>
        <v>8.4000000000000009E-5</v>
      </c>
      <c r="E24" s="54">
        <f>G24*2.20462</f>
        <v>2.0370688800000001E-5</v>
      </c>
      <c r="F24" s="608">
        <f>G24*1000</f>
        <v>9.2400000000000017E-3</v>
      </c>
      <c r="G24" s="609">
        <f>C24*Q24</f>
        <v>9.2400000000000013E-6</v>
      </c>
      <c r="H24" s="535">
        <f>G24/1000</f>
        <v>9.240000000000002E-9</v>
      </c>
      <c r="I24" s="535">
        <f>H24/1000000</f>
        <v>9.2400000000000018E-15</v>
      </c>
      <c r="J24" s="553">
        <f>K24/1000000</f>
        <v>2.4250819999999997E-10</v>
      </c>
      <c r="K24" s="583">
        <f>Q24*2.20462</f>
        <v>2.4250819999999999E-4</v>
      </c>
      <c r="L24" s="577">
        <f>K24*1000</f>
        <v>0.24250819999999998</v>
      </c>
      <c r="M24" s="606">
        <f>N24/1000000</f>
        <v>1.1000000000000001E-7</v>
      </c>
      <c r="N24" s="536">
        <f>Q24*1000</f>
        <v>0.11</v>
      </c>
      <c r="O24" s="514">
        <f>N24*1000</f>
        <v>110</v>
      </c>
      <c r="P24" s="568">
        <f>Q24/1000000</f>
        <v>1.1000000000000001E-10</v>
      </c>
      <c r="Q24" s="705">
        <v>1.1E-4</v>
      </c>
      <c r="R24" s="555">
        <f>Q24*1000</f>
        <v>0.11</v>
      </c>
      <c r="S24" s="610">
        <f t="shared" si="17"/>
        <v>1.1000000000000001E-13</v>
      </c>
      <c r="T24" s="583">
        <f t="shared" si="17"/>
        <v>1.1000000000000001E-7</v>
      </c>
      <c r="U24" s="584">
        <f t="shared" si="17"/>
        <v>1.1E-4</v>
      </c>
      <c r="V24" s="611">
        <f t="shared" si="18"/>
        <v>1.1000000000000002E-19</v>
      </c>
      <c r="W24" s="611">
        <f t="shared" si="18"/>
        <v>1.1000000000000001E-13</v>
      </c>
      <c r="X24" s="612">
        <f t="shared" si="18"/>
        <v>1.1000000000000001E-10</v>
      </c>
    </row>
  </sheetData>
  <sheetProtection algorithmName="SHA-512" hashValue="WjoJT8T/9fM6Tg9NIlsQWOnSS4IGHLoSLygzkWUAmk0gLCO7yl7AxyPeWQlVYf97EZEdRyH10cs+FXtAxwma2A==" saltValue="onbMjfU5yYdWzobkpQNFOg==" spinCount="100000" sheet="1" objects="1" scenarios="1"/>
  <mergeCells count="33">
    <mergeCell ref="B20:D20"/>
    <mergeCell ref="E20:I20"/>
    <mergeCell ref="J20:X20"/>
    <mergeCell ref="B21:D21"/>
    <mergeCell ref="F21:I21"/>
    <mergeCell ref="J21:L21"/>
    <mergeCell ref="M21:O21"/>
    <mergeCell ref="P21:R21"/>
    <mergeCell ref="S21:U21"/>
    <mergeCell ref="V21:X21"/>
    <mergeCell ref="B8:D8"/>
    <mergeCell ref="E8:I8"/>
    <mergeCell ref="J8:X8"/>
    <mergeCell ref="B9:D9"/>
    <mergeCell ref="F9:I9"/>
    <mergeCell ref="S9:U9"/>
    <mergeCell ref="V9:X9"/>
    <mergeCell ref="A20:A21"/>
    <mergeCell ref="A3:A4"/>
    <mergeCell ref="B3:D3"/>
    <mergeCell ref="E3:I3"/>
    <mergeCell ref="J3:X3"/>
    <mergeCell ref="B4:D4"/>
    <mergeCell ref="F4:I4"/>
    <mergeCell ref="J4:L4"/>
    <mergeCell ref="M4:O4"/>
    <mergeCell ref="P4:R4"/>
    <mergeCell ref="S4:U4"/>
    <mergeCell ref="J9:L9"/>
    <mergeCell ref="M9:O9"/>
    <mergeCell ref="P9:R9"/>
    <mergeCell ref="V4:X4"/>
    <mergeCell ref="A8:A9"/>
  </mergeCells>
  <pageMargins left="0.25" right="0.25" top="0.75" bottom="0.75" header="0.3" footer="0.3"/>
  <pageSetup paperSize="5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B670-B2FB-4501-9D72-FAEA921DBA9F}">
  <dimension ref="A1:N76"/>
  <sheetViews>
    <sheetView workbookViewId="0">
      <selection activeCell="K1" sqref="K1"/>
    </sheetView>
  </sheetViews>
  <sheetFormatPr defaultRowHeight="15" x14ac:dyDescent="0.25"/>
  <cols>
    <col min="2" max="2" width="10.7109375" customWidth="1"/>
    <col min="4" max="4" width="9.140625" style="48"/>
    <col min="5" max="5" width="12.42578125" customWidth="1"/>
    <col min="7" max="7" width="9.140625" style="48"/>
    <col min="8" max="8" width="14.42578125" customWidth="1"/>
    <col min="10" max="10" width="9.140625" style="48"/>
    <col min="11" max="11" width="21.42578125" style="59" customWidth="1"/>
    <col min="13" max="13" width="2.85546875" customWidth="1"/>
    <col min="14" max="14" width="12.42578125" style="12" customWidth="1"/>
  </cols>
  <sheetData>
    <row r="1" spans="1:14" ht="15.75" thickBot="1" x14ac:dyDescent="0.3">
      <c r="E1" s="716" t="s">
        <v>91</v>
      </c>
      <c r="H1" s="717" t="s">
        <v>90</v>
      </c>
    </row>
    <row r="2" spans="1:14" ht="19.5" thickBot="1" x14ac:dyDescent="0.35">
      <c r="A2" s="725" t="s">
        <v>216</v>
      </c>
      <c r="E2" s="718">
        <v>0.125</v>
      </c>
      <c r="F2" s="719" t="s">
        <v>217</v>
      </c>
      <c r="H2" s="718">
        <v>70.22</v>
      </c>
      <c r="I2" s="720" t="s">
        <v>218</v>
      </c>
    </row>
    <row r="3" spans="1:14" ht="15.75" thickBot="1" x14ac:dyDescent="0.3">
      <c r="E3" s="60"/>
      <c r="F3" s="718" t="s">
        <v>219</v>
      </c>
      <c r="H3" s="60"/>
      <c r="I3" s="719" t="s">
        <v>217</v>
      </c>
    </row>
    <row r="4" spans="1:14" ht="12.75" customHeight="1" x14ac:dyDescent="0.25"/>
    <row r="5" spans="1:14" ht="12" customHeight="1" x14ac:dyDescent="0.25">
      <c r="A5" s="61" t="s">
        <v>220</v>
      </c>
      <c r="B5" s="61"/>
      <c r="C5" s="61"/>
      <c r="D5" s="61"/>
      <c r="E5" s="61"/>
      <c r="F5" s="61"/>
      <c r="G5" s="61"/>
      <c r="H5" s="61"/>
      <c r="I5" s="61"/>
      <c r="J5" s="61"/>
      <c r="K5" s="62"/>
      <c r="L5" s="61"/>
      <c r="M5" s="61"/>
      <c r="N5" s="61"/>
    </row>
    <row r="6" spans="1:14" ht="46.5" thickBot="1" x14ac:dyDescent="0.35">
      <c r="A6" s="63" t="s">
        <v>221</v>
      </c>
      <c r="B6" s="64"/>
      <c r="C6" s="64"/>
      <c r="D6" s="64"/>
      <c r="E6" s="64"/>
      <c r="F6" s="64"/>
      <c r="G6" s="64"/>
      <c r="H6" s="64"/>
      <c r="I6" s="64"/>
      <c r="J6" s="65"/>
      <c r="K6" s="682" t="s">
        <v>222</v>
      </c>
      <c r="L6" s="683"/>
      <c r="M6" s="66"/>
      <c r="N6" s="67" t="s">
        <v>223</v>
      </c>
    </row>
    <row r="7" spans="1:14" x14ac:dyDescent="0.25">
      <c r="A7" s="679">
        <v>1</v>
      </c>
      <c r="B7" s="68"/>
      <c r="C7" s="68"/>
      <c r="D7" s="69"/>
      <c r="E7" s="70">
        <f>$E$2</f>
        <v>0.125</v>
      </c>
      <c r="F7" s="71" t="s">
        <v>217</v>
      </c>
      <c r="G7" s="680" t="s">
        <v>86</v>
      </c>
      <c r="H7" s="72">
        <v>1000000</v>
      </c>
      <c r="I7" s="68" t="s">
        <v>30</v>
      </c>
      <c r="J7" s="681" t="s">
        <v>89</v>
      </c>
      <c r="K7" s="73">
        <f>E7*H7</f>
        <v>125000</v>
      </c>
      <c r="L7" s="74" t="s">
        <v>30</v>
      </c>
      <c r="M7" s="68"/>
      <c r="N7" s="75">
        <f>K7</f>
        <v>125000</v>
      </c>
    </row>
    <row r="8" spans="1:14" x14ac:dyDescent="0.25">
      <c r="A8" s="679"/>
      <c r="B8" s="68"/>
      <c r="C8" s="68"/>
      <c r="D8" s="69"/>
      <c r="E8" s="76"/>
      <c r="F8" s="76" t="str">
        <f>$F$3</f>
        <v>gallon</v>
      </c>
      <c r="G8" s="680"/>
      <c r="H8" s="77">
        <v>1</v>
      </c>
      <c r="I8" s="78" t="s">
        <v>217</v>
      </c>
      <c r="J8" s="681"/>
      <c r="K8" s="79"/>
      <c r="L8" s="80" t="str">
        <f>$F$3</f>
        <v>gallon</v>
      </c>
      <c r="M8" s="68"/>
      <c r="N8" s="81"/>
    </row>
    <row r="9" spans="1:14" x14ac:dyDescent="0.25">
      <c r="A9" s="82"/>
      <c r="B9" s="68"/>
      <c r="C9" s="68"/>
      <c r="D9" s="69"/>
      <c r="E9" s="68"/>
      <c r="F9" s="68"/>
      <c r="G9" s="69"/>
      <c r="H9" s="68"/>
      <c r="I9" s="68"/>
      <c r="J9" s="69"/>
      <c r="K9" s="79"/>
      <c r="L9" s="80"/>
      <c r="M9" s="68"/>
      <c r="N9" s="81"/>
    </row>
    <row r="10" spans="1:14" x14ac:dyDescent="0.25">
      <c r="A10" s="709">
        <v>2</v>
      </c>
      <c r="B10" s="83"/>
      <c r="C10" s="83"/>
      <c r="D10" s="84"/>
      <c r="E10" s="83"/>
      <c r="F10" s="83"/>
      <c r="G10" s="84"/>
      <c r="H10" s="83"/>
      <c r="I10" s="83"/>
      <c r="J10" s="85"/>
      <c r="K10" s="710">
        <f>$E$2</f>
        <v>0.125</v>
      </c>
      <c r="L10" s="711" t="s">
        <v>217</v>
      </c>
      <c r="M10" s="83"/>
      <c r="N10" s="712">
        <f>K10</f>
        <v>0.125</v>
      </c>
    </row>
    <row r="11" spans="1:14" x14ac:dyDescent="0.25">
      <c r="A11" s="709"/>
      <c r="B11" s="713" t="s">
        <v>224</v>
      </c>
      <c r="C11" s="83"/>
      <c r="D11" s="84"/>
      <c r="E11" s="83"/>
      <c r="F11" s="83"/>
      <c r="G11" s="84"/>
      <c r="H11" s="83"/>
      <c r="I11" s="86"/>
      <c r="J11" s="87"/>
      <c r="K11" s="88"/>
      <c r="L11" s="714" t="str">
        <f>$F$3</f>
        <v>gallon</v>
      </c>
      <c r="M11" s="83"/>
      <c r="N11" s="90"/>
    </row>
    <row r="12" spans="1:14" x14ac:dyDescent="0.25">
      <c r="A12" s="91"/>
      <c r="B12" s="83"/>
      <c r="C12" s="83"/>
      <c r="D12" s="84"/>
      <c r="E12" s="83"/>
      <c r="F12" s="83"/>
      <c r="G12" s="84"/>
      <c r="H12" s="83"/>
      <c r="I12" s="83"/>
      <c r="J12" s="84"/>
      <c r="K12" s="88"/>
      <c r="L12" s="89"/>
      <c r="M12" s="83"/>
      <c r="N12" s="90"/>
    </row>
    <row r="13" spans="1:14" x14ac:dyDescent="0.25">
      <c r="A13" s="679">
        <v>3</v>
      </c>
      <c r="B13" s="68"/>
      <c r="C13" s="68"/>
      <c r="D13" s="69"/>
      <c r="E13" s="70">
        <f>$E$2</f>
        <v>0.125</v>
      </c>
      <c r="F13" s="71" t="s">
        <v>217</v>
      </c>
      <c r="G13" s="680" t="s">
        <v>86</v>
      </c>
      <c r="H13" s="92">
        <v>1</v>
      </c>
      <c r="I13" s="68" t="s">
        <v>225</v>
      </c>
      <c r="J13" s="681" t="s">
        <v>89</v>
      </c>
      <c r="K13" s="93">
        <f>E13/H14</f>
        <v>1.25E-4</v>
      </c>
      <c r="L13" s="74" t="s">
        <v>225</v>
      </c>
      <c r="M13" s="68"/>
      <c r="N13" s="75">
        <f>K13</f>
        <v>1.25E-4</v>
      </c>
    </row>
    <row r="14" spans="1:14" x14ac:dyDescent="0.25">
      <c r="A14" s="679"/>
      <c r="B14" s="68"/>
      <c r="C14" s="68"/>
      <c r="D14" s="69"/>
      <c r="E14" s="76"/>
      <c r="F14" s="76" t="str">
        <f>$F$3</f>
        <v>gallon</v>
      </c>
      <c r="G14" s="680"/>
      <c r="H14" s="77">
        <v>1000</v>
      </c>
      <c r="I14" s="78" t="s">
        <v>217</v>
      </c>
      <c r="J14" s="681"/>
      <c r="K14" s="79"/>
      <c r="L14" s="80" t="str">
        <f>$F$3</f>
        <v>gallon</v>
      </c>
      <c r="M14" s="68"/>
      <c r="N14" s="81"/>
    </row>
    <row r="15" spans="1:14" x14ac:dyDescent="0.25">
      <c r="A15" s="82"/>
      <c r="B15" s="68"/>
      <c r="C15" s="68"/>
      <c r="D15" s="69"/>
      <c r="E15" s="68"/>
      <c r="F15" s="68"/>
      <c r="G15" s="69"/>
      <c r="H15" s="68"/>
      <c r="I15" s="68"/>
      <c r="J15" s="69"/>
      <c r="K15" s="79"/>
      <c r="L15" s="80"/>
      <c r="M15" s="68"/>
      <c r="N15" s="81"/>
    </row>
    <row r="16" spans="1:14" x14ac:dyDescent="0.25">
      <c r="A16" s="676">
        <v>4</v>
      </c>
      <c r="B16" s="94">
        <f>$E$2</f>
        <v>0.125</v>
      </c>
      <c r="C16" s="95" t="s">
        <v>217</v>
      </c>
      <c r="D16" s="677" t="s">
        <v>86</v>
      </c>
      <c r="E16" s="94">
        <f>$H$2</f>
        <v>70.22</v>
      </c>
      <c r="F16" s="94" t="s">
        <v>226</v>
      </c>
      <c r="G16" s="677" t="s">
        <v>86</v>
      </c>
      <c r="H16" s="96">
        <v>2.2046199999999998</v>
      </c>
      <c r="I16" s="96" t="s">
        <v>227</v>
      </c>
      <c r="J16" s="678" t="s">
        <v>89</v>
      </c>
      <c r="K16" s="97">
        <f>B16*E16*H16</f>
        <v>19.351052049999996</v>
      </c>
      <c r="L16" s="98" t="s">
        <v>228</v>
      </c>
      <c r="M16" s="99"/>
      <c r="N16" s="100">
        <f>K16</f>
        <v>19.351052049999996</v>
      </c>
    </row>
    <row r="17" spans="1:14" x14ac:dyDescent="0.25">
      <c r="A17" s="676"/>
      <c r="B17" s="101"/>
      <c r="C17" s="101" t="str">
        <f>$F$3</f>
        <v>gallon</v>
      </c>
      <c r="D17" s="677"/>
      <c r="E17" s="83"/>
      <c r="F17" s="102" t="s">
        <v>217</v>
      </c>
      <c r="G17" s="677"/>
      <c r="H17" s="99">
        <v>1</v>
      </c>
      <c r="I17" s="103" t="s">
        <v>229</v>
      </c>
      <c r="J17" s="677"/>
      <c r="K17" s="104"/>
      <c r="L17" s="105" t="str">
        <f>$F$3</f>
        <v>gallon</v>
      </c>
      <c r="M17" s="99"/>
      <c r="N17" s="106"/>
    </row>
    <row r="18" spans="1:14" x14ac:dyDescent="0.25">
      <c r="A18" s="99"/>
      <c r="B18" s="99"/>
      <c r="C18" s="99"/>
      <c r="D18" s="107"/>
      <c r="E18" s="99"/>
      <c r="F18" s="99"/>
      <c r="G18" s="107"/>
      <c r="H18" s="99"/>
      <c r="I18" s="99"/>
      <c r="J18" s="107"/>
      <c r="K18" s="104"/>
      <c r="L18" s="105"/>
      <c r="M18" s="99"/>
      <c r="N18" s="106"/>
    </row>
    <row r="19" spans="1:14" x14ac:dyDescent="0.25">
      <c r="A19" s="679">
        <v>5</v>
      </c>
      <c r="B19" s="70">
        <f>$E$2</f>
        <v>0.125</v>
      </c>
      <c r="C19" s="71" t="s">
        <v>217</v>
      </c>
      <c r="D19" s="680" t="s">
        <v>86</v>
      </c>
      <c r="E19" s="70">
        <f>$H$2</f>
        <v>70.22</v>
      </c>
      <c r="F19" s="70" t="s">
        <v>230</v>
      </c>
      <c r="G19" s="680" t="s">
        <v>86</v>
      </c>
      <c r="H19" s="72">
        <v>1000</v>
      </c>
      <c r="I19" s="92" t="s">
        <v>231</v>
      </c>
      <c r="J19" s="681" t="s">
        <v>89</v>
      </c>
      <c r="K19" s="108">
        <f>B19*E19*H19</f>
        <v>8777.5</v>
      </c>
      <c r="L19" s="109" t="s">
        <v>232</v>
      </c>
      <c r="M19" s="68"/>
      <c r="N19" s="75">
        <f>K19</f>
        <v>8777.5</v>
      </c>
    </row>
    <row r="20" spans="1:14" x14ac:dyDescent="0.25">
      <c r="A20" s="679"/>
      <c r="B20" s="76"/>
      <c r="C20" s="76" t="str">
        <f>$F$3</f>
        <v>gallon</v>
      </c>
      <c r="D20" s="680"/>
      <c r="E20" s="110"/>
      <c r="F20" s="111" t="s">
        <v>217</v>
      </c>
      <c r="G20" s="680"/>
      <c r="H20" s="68">
        <v>1</v>
      </c>
      <c r="I20" s="112" t="s">
        <v>229</v>
      </c>
      <c r="J20" s="680"/>
      <c r="K20" s="79"/>
      <c r="L20" s="80" t="str">
        <f>$F$3</f>
        <v>gallon</v>
      </c>
      <c r="M20" s="68"/>
      <c r="N20" s="81"/>
    </row>
    <row r="21" spans="1:14" x14ac:dyDescent="0.25">
      <c r="A21" s="68"/>
      <c r="B21" s="68"/>
      <c r="C21" s="68"/>
      <c r="D21" s="69"/>
      <c r="E21" s="68"/>
      <c r="F21" s="68"/>
      <c r="G21" s="69"/>
      <c r="H21" s="68"/>
      <c r="I21" s="68"/>
      <c r="J21" s="69"/>
      <c r="K21" s="79"/>
      <c r="L21" s="80"/>
      <c r="M21" s="68"/>
      <c r="N21" s="81"/>
    </row>
    <row r="22" spans="1:14" x14ac:dyDescent="0.25">
      <c r="A22" s="676">
        <v>6</v>
      </c>
      <c r="B22" s="99"/>
      <c r="C22" s="99"/>
      <c r="D22" s="107"/>
      <c r="E22" s="94">
        <f>$E$2</f>
        <v>0.125</v>
      </c>
      <c r="F22" s="95" t="s">
        <v>217</v>
      </c>
      <c r="G22" s="677" t="s">
        <v>86</v>
      </c>
      <c r="H22" s="94">
        <f>$H$2</f>
        <v>70.22</v>
      </c>
      <c r="I22" s="94" t="s">
        <v>233</v>
      </c>
      <c r="J22" s="678" t="s">
        <v>89</v>
      </c>
      <c r="K22" s="113">
        <f>E22*H22</f>
        <v>8.7774999999999999</v>
      </c>
      <c r="L22" s="98" t="s">
        <v>233</v>
      </c>
      <c r="M22" s="99"/>
      <c r="N22" s="114">
        <f>K22</f>
        <v>8.7774999999999999</v>
      </c>
    </row>
    <row r="23" spans="1:14" x14ac:dyDescent="0.25">
      <c r="A23" s="676"/>
      <c r="B23" s="99"/>
      <c r="C23" s="99"/>
      <c r="D23" s="107"/>
      <c r="E23" s="101"/>
      <c r="F23" s="101" t="str">
        <f>$F$3</f>
        <v>gallon</v>
      </c>
      <c r="G23" s="677"/>
      <c r="H23" s="83"/>
      <c r="I23" s="102" t="s">
        <v>217</v>
      </c>
      <c r="J23" s="677"/>
      <c r="K23" s="104"/>
      <c r="L23" s="105" t="str">
        <f>$F$3</f>
        <v>gallon</v>
      </c>
      <c r="M23" s="99"/>
      <c r="N23" s="106"/>
    </row>
    <row r="24" spans="1:14" x14ac:dyDescent="0.25">
      <c r="A24" s="115"/>
      <c r="B24" s="99"/>
      <c r="C24" s="99"/>
      <c r="D24" s="107"/>
      <c r="E24" s="83"/>
      <c r="F24" s="83"/>
      <c r="G24" s="116"/>
      <c r="H24" s="83"/>
      <c r="I24" s="86"/>
      <c r="J24" s="116"/>
      <c r="K24" s="104"/>
      <c r="L24" s="105"/>
      <c r="M24" s="99"/>
      <c r="N24" s="106"/>
    </row>
    <row r="25" spans="1:14" ht="16.5" customHeight="1" x14ac:dyDescent="0.25">
      <c r="A25" s="679">
        <v>7</v>
      </c>
      <c r="B25" s="70">
        <f>$E$2</f>
        <v>0.125</v>
      </c>
      <c r="C25" s="71" t="s">
        <v>217</v>
      </c>
      <c r="D25" s="680" t="s">
        <v>86</v>
      </c>
      <c r="E25" s="70">
        <f>$H$2</f>
        <v>70.22</v>
      </c>
      <c r="F25" s="70" t="s">
        <v>226</v>
      </c>
      <c r="G25" s="680" t="s">
        <v>86</v>
      </c>
      <c r="H25" s="70">
        <v>1</v>
      </c>
      <c r="I25" s="70" t="s">
        <v>234</v>
      </c>
      <c r="J25" s="681" t="s">
        <v>89</v>
      </c>
      <c r="K25" s="117">
        <f>B25*E25*H25/H26</f>
        <v>8.7775000000000006E-3</v>
      </c>
      <c r="L25" s="74" t="s">
        <v>235</v>
      </c>
      <c r="M25" s="68"/>
      <c r="N25" s="75">
        <f>K25</f>
        <v>8.7775000000000006E-3</v>
      </c>
    </row>
    <row r="26" spans="1:14" x14ac:dyDescent="0.25">
      <c r="A26" s="679"/>
      <c r="B26" s="76"/>
      <c r="C26" s="76" t="str">
        <f>$F$3</f>
        <v>gallon</v>
      </c>
      <c r="D26" s="680"/>
      <c r="E26" s="110"/>
      <c r="F26" s="111" t="s">
        <v>217</v>
      </c>
      <c r="G26" s="680"/>
      <c r="H26" s="118">
        <v>1000</v>
      </c>
      <c r="I26" s="111" t="s">
        <v>229</v>
      </c>
      <c r="J26" s="680"/>
      <c r="K26" s="79"/>
      <c r="L26" s="80" t="str">
        <f>$F$3</f>
        <v>gallon</v>
      </c>
      <c r="M26" s="68"/>
      <c r="N26" s="81"/>
    </row>
    <row r="27" spans="1:14" x14ac:dyDescent="0.25">
      <c r="A27" s="119"/>
      <c r="B27" s="68"/>
      <c r="C27" s="68"/>
      <c r="D27" s="69"/>
      <c r="E27" s="110"/>
      <c r="F27" s="110"/>
      <c r="G27" s="120"/>
      <c r="H27" s="110"/>
      <c r="I27" s="121"/>
      <c r="J27" s="120"/>
      <c r="K27" s="79"/>
      <c r="L27" s="80"/>
      <c r="M27" s="68"/>
      <c r="N27" s="81"/>
    </row>
    <row r="28" spans="1:14" s="47" customFormat="1" ht="16.5" customHeight="1" x14ac:dyDescent="0.25">
      <c r="A28" s="672">
        <v>8</v>
      </c>
      <c r="B28" s="94">
        <f>$E$2</f>
        <v>0.125</v>
      </c>
      <c r="C28" s="95" t="s">
        <v>217</v>
      </c>
      <c r="D28" s="673" t="s">
        <v>86</v>
      </c>
      <c r="E28" s="94">
        <f>$H$2</f>
        <v>70.22</v>
      </c>
      <c r="F28" s="94" t="s">
        <v>226</v>
      </c>
      <c r="G28" s="673" t="s">
        <v>86</v>
      </c>
      <c r="H28" s="94">
        <v>1</v>
      </c>
      <c r="I28" s="94" t="s">
        <v>236</v>
      </c>
      <c r="J28" s="674" t="s">
        <v>89</v>
      </c>
      <c r="K28" s="122">
        <f>B28*E28*H28/H29</f>
        <v>8.7775000000000003E-9</v>
      </c>
      <c r="L28" s="123" t="s">
        <v>237</v>
      </c>
      <c r="M28" s="101"/>
      <c r="N28" s="124">
        <f>K28</f>
        <v>8.7775000000000003E-9</v>
      </c>
    </row>
    <row r="29" spans="1:14" s="47" customFormat="1" x14ac:dyDescent="0.25">
      <c r="A29" s="672"/>
      <c r="B29" s="101"/>
      <c r="C29" s="101" t="str">
        <f>$F$3</f>
        <v>gallon</v>
      </c>
      <c r="D29" s="673"/>
      <c r="E29" s="101"/>
      <c r="F29" s="102" t="s">
        <v>217</v>
      </c>
      <c r="G29" s="673"/>
      <c r="H29" s="125">
        <v>1000000000</v>
      </c>
      <c r="I29" s="102" t="s">
        <v>229</v>
      </c>
      <c r="J29" s="673"/>
      <c r="K29" s="126"/>
      <c r="L29" s="105" t="str">
        <f>$F$3</f>
        <v>gallon</v>
      </c>
      <c r="M29" s="101"/>
      <c r="N29" s="127"/>
    </row>
    <row r="30" spans="1:14" s="47" customFormat="1" x14ac:dyDescent="0.25">
      <c r="A30" s="128"/>
      <c r="B30" s="101"/>
      <c r="C30" s="101"/>
      <c r="D30" s="129"/>
      <c r="E30" s="101"/>
      <c r="F30" s="101"/>
      <c r="G30" s="129"/>
      <c r="H30" s="101"/>
      <c r="I30" s="101"/>
      <c r="J30" s="129"/>
      <c r="K30" s="126"/>
      <c r="L30" s="130"/>
      <c r="M30" s="101"/>
      <c r="N30" s="127"/>
    </row>
    <row r="31" spans="1:14" s="47" customFormat="1" x14ac:dyDescent="0.25">
      <c r="A31" s="669">
        <v>9</v>
      </c>
      <c r="B31" s="70">
        <f>$H$2</f>
        <v>70.22</v>
      </c>
      <c r="C31" s="70" t="s">
        <v>226</v>
      </c>
      <c r="D31" s="670" t="s">
        <v>86</v>
      </c>
      <c r="E31" s="70">
        <v>2.2046199999999998</v>
      </c>
      <c r="F31" s="70" t="s">
        <v>227</v>
      </c>
      <c r="G31" s="670" t="s">
        <v>86</v>
      </c>
      <c r="H31" s="131">
        <v>1</v>
      </c>
      <c r="I31" s="71" t="s">
        <v>217</v>
      </c>
      <c r="J31" s="671" t="s">
        <v>89</v>
      </c>
      <c r="K31" s="132">
        <f>(B31*E31)/H32</f>
        <v>1.5480841639999997E-4</v>
      </c>
      <c r="L31" s="109" t="s">
        <v>228</v>
      </c>
      <c r="M31" s="76"/>
      <c r="N31" s="133">
        <f>K31</f>
        <v>1.5480841639999997E-4</v>
      </c>
    </row>
    <row r="32" spans="1:14" s="47" customFormat="1" x14ac:dyDescent="0.25">
      <c r="A32" s="669"/>
      <c r="B32" s="76"/>
      <c r="C32" s="76" t="s">
        <v>217</v>
      </c>
      <c r="D32" s="670"/>
      <c r="E32" s="76">
        <v>1</v>
      </c>
      <c r="F32" s="111" t="s">
        <v>229</v>
      </c>
      <c r="G32" s="670"/>
      <c r="H32" s="118">
        <v>1000000</v>
      </c>
      <c r="I32" s="76" t="s">
        <v>30</v>
      </c>
      <c r="J32" s="670"/>
      <c r="K32" s="134"/>
      <c r="L32" s="135" t="s">
        <v>30</v>
      </c>
      <c r="M32" s="76"/>
      <c r="N32" s="136"/>
    </row>
    <row r="33" spans="1:14" s="47" customFormat="1" x14ac:dyDescent="0.25">
      <c r="A33" s="76"/>
      <c r="B33" s="76"/>
      <c r="C33" s="76"/>
      <c r="D33" s="137"/>
      <c r="E33" s="76"/>
      <c r="F33" s="76"/>
      <c r="G33" s="137"/>
      <c r="H33" s="76"/>
      <c r="I33" s="76"/>
      <c r="J33" s="137"/>
      <c r="K33" s="134"/>
      <c r="L33" s="135"/>
      <c r="M33" s="76"/>
      <c r="N33" s="136"/>
    </row>
    <row r="34" spans="1:14" s="47" customFormat="1" x14ac:dyDescent="0.25">
      <c r="A34" s="672">
        <v>10</v>
      </c>
      <c r="B34" s="101"/>
      <c r="C34" s="101"/>
      <c r="D34" s="129"/>
      <c r="E34" s="94">
        <f>$H$2</f>
        <v>70.22</v>
      </c>
      <c r="F34" s="94" t="s">
        <v>226</v>
      </c>
      <c r="G34" s="673" t="s">
        <v>86</v>
      </c>
      <c r="H34" s="94">
        <v>2.2046199999999998</v>
      </c>
      <c r="I34" s="94" t="s">
        <v>227</v>
      </c>
      <c r="J34" s="674" t="s">
        <v>89</v>
      </c>
      <c r="K34" s="138">
        <f>E34*H34</f>
        <v>154.80841639999997</v>
      </c>
      <c r="L34" s="123" t="s">
        <v>228</v>
      </c>
      <c r="M34" s="101"/>
      <c r="N34" s="139">
        <f>K34</f>
        <v>154.80841639999997</v>
      </c>
    </row>
    <row r="35" spans="1:14" s="47" customFormat="1" x14ac:dyDescent="0.25">
      <c r="A35" s="672"/>
      <c r="B35" s="101"/>
      <c r="C35" s="101"/>
      <c r="D35" s="129"/>
      <c r="E35" s="101"/>
      <c r="F35" s="101" t="s">
        <v>217</v>
      </c>
      <c r="G35" s="673"/>
      <c r="H35" s="101">
        <v>1</v>
      </c>
      <c r="I35" s="102" t="s">
        <v>229</v>
      </c>
      <c r="J35" s="673"/>
      <c r="K35" s="126"/>
      <c r="L35" s="130" t="s">
        <v>238</v>
      </c>
      <c r="M35" s="101"/>
      <c r="N35" s="127"/>
    </row>
    <row r="36" spans="1:14" s="47" customFormat="1" x14ac:dyDescent="0.25">
      <c r="A36" s="140"/>
      <c r="B36" s="101"/>
      <c r="C36" s="101"/>
      <c r="D36" s="129"/>
      <c r="E36" s="101"/>
      <c r="F36" s="101"/>
      <c r="G36" s="129"/>
      <c r="H36" s="101"/>
      <c r="I36" s="101"/>
      <c r="J36" s="129"/>
      <c r="K36" s="126"/>
      <c r="L36" s="130"/>
      <c r="M36" s="101"/>
      <c r="N36" s="127"/>
    </row>
    <row r="37" spans="1:14" s="47" customFormat="1" x14ac:dyDescent="0.25">
      <c r="A37" s="669">
        <v>11</v>
      </c>
      <c r="B37" s="70">
        <f>$H$2</f>
        <v>70.22</v>
      </c>
      <c r="C37" s="70" t="s">
        <v>226</v>
      </c>
      <c r="D37" s="670" t="s">
        <v>86</v>
      </c>
      <c r="E37" s="70">
        <v>2.2046199999999998</v>
      </c>
      <c r="F37" s="70" t="s">
        <v>227</v>
      </c>
      <c r="G37" s="670" t="s">
        <v>86</v>
      </c>
      <c r="H37" s="131">
        <v>1000</v>
      </c>
      <c r="I37" s="71" t="s">
        <v>217</v>
      </c>
      <c r="J37" s="671" t="s">
        <v>89</v>
      </c>
      <c r="K37" s="141">
        <f>(B37*E37*H37)</f>
        <v>154808.41639999996</v>
      </c>
      <c r="L37" s="109" t="s">
        <v>228</v>
      </c>
      <c r="M37" s="76"/>
      <c r="N37" s="133">
        <f>K37</f>
        <v>154808.41639999996</v>
      </c>
    </row>
    <row r="38" spans="1:14" s="47" customFormat="1" x14ac:dyDescent="0.25">
      <c r="A38" s="669"/>
      <c r="B38" s="76"/>
      <c r="C38" s="76" t="s">
        <v>217</v>
      </c>
      <c r="D38" s="670"/>
      <c r="E38" s="76">
        <v>1</v>
      </c>
      <c r="F38" s="111" t="s">
        <v>229</v>
      </c>
      <c r="G38" s="670"/>
      <c r="H38" s="118">
        <v>1</v>
      </c>
      <c r="I38" s="76" t="s">
        <v>225</v>
      </c>
      <c r="J38" s="670"/>
      <c r="K38" s="134"/>
      <c r="L38" s="135" t="s">
        <v>225</v>
      </c>
      <c r="M38" s="76"/>
      <c r="N38" s="136"/>
    </row>
    <row r="39" spans="1:14" s="47" customFormat="1" x14ac:dyDescent="0.25">
      <c r="A39" s="142"/>
      <c r="B39" s="76"/>
      <c r="C39" s="76"/>
      <c r="D39" s="137"/>
      <c r="E39" s="76"/>
      <c r="F39" s="76"/>
      <c r="G39" s="137"/>
      <c r="H39" s="76"/>
      <c r="I39" s="76"/>
      <c r="J39" s="137"/>
      <c r="K39" s="134"/>
      <c r="L39" s="135"/>
      <c r="M39" s="76"/>
      <c r="N39" s="136"/>
    </row>
    <row r="40" spans="1:14" s="47" customFormat="1" x14ac:dyDescent="0.25">
      <c r="A40" s="672">
        <v>12</v>
      </c>
      <c r="B40" s="94">
        <f>$H$2</f>
        <v>70.22</v>
      </c>
      <c r="C40" s="94" t="s">
        <v>230</v>
      </c>
      <c r="D40" s="673" t="s">
        <v>86</v>
      </c>
      <c r="E40" s="94">
        <v>1</v>
      </c>
      <c r="F40" s="95" t="s">
        <v>217</v>
      </c>
      <c r="G40" s="673" t="s">
        <v>86</v>
      </c>
      <c r="H40" s="143">
        <v>1000</v>
      </c>
      <c r="I40" s="94" t="s">
        <v>231</v>
      </c>
      <c r="J40" s="674" t="s">
        <v>89</v>
      </c>
      <c r="K40" s="144">
        <f>(B40*H40)/E41</f>
        <v>7.0220000000000005E-2</v>
      </c>
      <c r="L40" s="123" t="s">
        <v>232</v>
      </c>
      <c r="M40" s="101"/>
      <c r="N40" s="124">
        <f>K40</f>
        <v>7.0220000000000005E-2</v>
      </c>
    </row>
    <row r="41" spans="1:14" s="47" customFormat="1" x14ac:dyDescent="0.25">
      <c r="A41" s="672"/>
      <c r="B41" s="101"/>
      <c r="C41" s="102" t="s">
        <v>217</v>
      </c>
      <c r="D41" s="673"/>
      <c r="E41" s="125">
        <v>1000000</v>
      </c>
      <c r="F41" s="101" t="s">
        <v>30</v>
      </c>
      <c r="G41" s="673"/>
      <c r="H41" s="101">
        <v>1</v>
      </c>
      <c r="I41" s="102" t="s">
        <v>229</v>
      </c>
      <c r="J41" s="673"/>
      <c r="K41" s="126"/>
      <c r="L41" s="130" t="s">
        <v>30</v>
      </c>
      <c r="M41" s="101"/>
      <c r="N41" s="127"/>
    </row>
    <row r="42" spans="1:14" s="47" customFormat="1" x14ac:dyDescent="0.25">
      <c r="A42" s="140"/>
      <c r="B42" s="101"/>
      <c r="C42" s="101"/>
      <c r="D42" s="129"/>
      <c r="E42" s="101"/>
      <c r="F42" s="101"/>
      <c r="G42" s="129"/>
      <c r="H42" s="101"/>
      <c r="I42" s="101"/>
      <c r="J42" s="129"/>
      <c r="K42" s="126"/>
      <c r="L42" s="130"/>
      <c r="M42" s="101"/>
      <c r="N42" s="127"/>
    </row>
    <row r="43" spans="1:14" s="47" customFormat="1" x14ac:dyDescent="0.25">
      <c r="A43" s="669">
        <v>13</v>
      </c>
      <c r="B43" s="76"/>
      <c r="C43" s="76"/>
      <c r="D43" s="137"/>
      <c r="E43" s="70">
        <f>$H$2</f>
        <v>70.22</v>
      </c>
      <c r="F43" s="70" t="s">
        <v>230</v>
      </c>
      <c r="G43" s="670" t="s">
        <v>86</v>
      </c>
      <c r="H43" s="131">
        <v>1000</v>
      </c>
      <c r="I43" s="70" t="s">
        <v>231</v>
      </c>
      <c r="J43" s="145" t="s">
        <v>89</v>
      </c>
      <c r="K43" s="146">
        <f>E43*H43</f>
        <v>70220</v>
      </c>
      <c r="L43" s="109" t="s">
        <v>232</v>
      </c>
      <c r="M43" s="76"/>
      <c r="N43" s="147">
        <f>K43</f>
        <v>70220</v>
      </c>
    </row>
    <row r="44" spans="1:14" s="47" customFormat="1" x14ac:dyDescent="0.25">
      <c r="A44" s="669"/>
      <c r="B44" s="76"/>
      <c r="C44" s="76"/>
      <c r="D44" s="137"/>
      <c r="E44" s="76"/>
      <c r="F44" s="76" t="s">
        <v>217</v>
      </c>
      <c r="G44" s="670"/>
      <c r="H44" s="76">
        <v>1</v>
      </c>
      <c r="I44" s="111" t="s">
        <v>229</v>
      </c>
      <c r="J44" s="148"/>
      <c r="K44" s="134"/>
      <c r="L44" s="135" t="s">
        <v>217</v>
      </c>
      <c r="M44" s="76"/>
      <c r="N44" s="136"/>
    </row>
    <row r="45" spans="1:14" s="47" customFormat="1" x14ac:dyDescent="0.25">
      <c r="A45" s="149"/>
      <c r="B45" s="76"/>
      <c r="C45" s="76"/>
      <c r="D45" s="137"/>
      <c r="E45" s="76"/>
      <c r="F45" s="76"/>
      <c r="G45" s="137"/>
      <c r="H45" s="76"/>
      <c r="I45" s="76"/>
      <c r="J45" s="137"/>
      <c r="K45" s="134"/>
      <c r="L45" s="135"/>
      <c r="M45" s="76"/>
      <c r="N45" s="136"/>
    </row>
    <row r="46" spans="1:14" s="47" customFormat="1" x14ac:dyDescent="0.25">
      <c r="A46" s="672">
        <v>14</v>
      </c>
      <c r="B46" s="94">
        <f>$H$2</f>
        <v>70.22</v>
      </c>
      <c r="C46" s="94" t="s">
        <v>230</v>
      </c>
      <c r="D46" s="673" t="s">
        <v>86</v>
      </c>
      <c r="E46" s="143">
        <v>1000</v>
      </c>
      <c r="F46" s="95" t="s">
        <v>217</v>
      </c>
      <c r="G46" s="673" t="s">
        <v>86</v>
      </c>
      <c r="H46" s="143">
        <v>1000</v>
      </c>
      <c r="I46" s="94" t="s">
        <v>231</v>
      </c>
      <c r="J46" s="674" t="s">
        <v>89</v>
      </c>
      <c r="K46" s="150">
        <f>B46*E46*H46</f>
        <v>70220000</v>
      </c>
      <c r="L46" s="123" t="s">
        <v>232</v>
      </c>
      <c r="M46" s="101"/>
      <c r="N46" s="124">
        <f>K46</f>
        <v>70220000</v>
      </c>
    </row>
    <row r="47" spans="1:14" s="47" customFormat="1" x14ac:dyDescent="0.25">
      <c r="A47" s="672"/>
      <c r="B47" s="101"/>
      <c r="C47" s="102" t="s">
        <v>217</v>
      </c>
      <c r="D47" s="673"/>
      <c r="E47" s="125">
        <v>1</v>
      </c>
      <c r="F47" s="101" t="s">
        <v>225</v>
      </c>
      <c r="G47" s="673"/>
      <c r="H47" s="101">
        <v>1</v>
      </c>
      <c r="I47" s="102" t="s">
        <v>229</v>
      </c>
      <c r="J47" s="673"/>
      <c r="K47" s="126"/>
      <c r="L47" s="130" t="s">
        <v>225</v>
      </c>
      <c r="M47" s="101"/>
      <c r="N47" s="127"/>
    </row>
    <row r="48" spans="1:14" s="47" customFormat="1" ht="14.25" customHeight="1" x14ac:dyDescent="0.25">
      <c r="A48" s="140"/>
      <c r="B48" s="101"/>
      <c r="C48" s="101"/>
      <c r="D48" s="129"/>
      <c r="E48" s="101"/>
      <c r="F48" s="101"/>
      <c r="G48" s="129"/>
      <c r="H48" s="101"/>
      <c r="I48" s="101"/>
      <c r="J48" s="129"/>
      <c r="K48" s="126"/>
      <c r="L48" s="130"/>
      <c r="M48" s="101"/>
      <c r="N48" s="127"/>
    </row>
    <row r="49" spans="1:14" s="47" customFormat="1" x14ac:dyDescent="0.25">
      <c r="A49" s="669">
        <v>15</v>
      </c>
      <c r="B49" s="76"/>
      <c r="C49" s="76"/>
      <c r="D49" s="137"/>
      <c r="E49" s="70">
        <f>$H$2</f>
        <v>70.22</v>
      </c>
      <c r="F49" s="70" t="s">
        <v>233</v>
      </c>
      <c r="G49" s="670" t="s">
        <v>86</v>
      </c>
      <c r="H49" s="70">
        <v>1</v>
      </c>
      <c r="I49" s="71" t="s">
        <v>217</v>
      </c>
      <c r="J49" s="671" t="s">
        <v>89</v>
      </c>
      <c r="K49" s="151">
        <f>E49/H50</f>
        <v>7.0220000000000002E-5</v>
      </c>
      <c r="L49" s="109" t="s">
        <v>233</v>
      </c>
      <c r="M49" s="76"/>
      <c r="N49" s="147">
        <f>K49</f>
        <v>7.0220000000000002E-5</v>
      </c>
    </row>
    <row r="50" spans="1:14" s="47" customFormat="1" x14ac:dyDescent="0.25">
      <c r="A50" s="669"/>
      <c r="B50" s="76"/>
      <c r="C50" s="76"/>
      <c r="D50" s="137"/>
      <c r="E50" s="76"/>
      <c r="F50" s="111" t="s">
        <v>217</v>
      </c>
      <c r="G50" s="670"/>
      <c r="H50" s="118">
        <v>1000000</v>
      </c>
      <c r="I50" s="76" t="s">
        <v>30</v>
      </c>
      <c r="J50" s="670"/>
      <c r="K50" s="134"/>
      <c r="L50" s="135" t="s">
        <v>30</v>
      </c>
      <c r="M50" s="76"/>
      <c r="N50" s="136"/>
    </row>
    <row r="51" spans="1:14" s="47" customFormat="1" x14ac:dyDescent="0.25">
      <c r="A51" s="149"/>
      <c r="B51" s="76"/>
      <c r="C51" s="76"/>
      <c r="D51" s="137"/>
      <c r="E51" s="76"/>
      <c r="F51" s="76"/>
      <c r="G51" s="137"/>
      <c r="H51" s="76"/>
      <c r="I51" s="76"/>
      <c r="J51" s="137"/>
      <c r="K51" s="134"/>
      <c r="L51" s="135"/>
      <c r="M51" s="76"/>
      <c r="N51" s="136"/>
    </row>
    <row r="52" spans="1:14" s="47" customFormat="1" x14ac:dyDescent="0.25">
      <c r="A52" s="709">
        <v>16</v>
      </c>
      <c r="B52" s="83"/>
      <c r="C52" s="83"/>
      <c r="D52" s="84"/>
      <c r="E52" s="83"/>
      <c r="F52" s="83"/>
      <c r="G52" s="84"/>
      <c r="H52" s="83"/>
      <c r="I52" s="83"/>
      <c r="J52" s="85"/>
      <c r="K52" s="715">
        <f>$H$2</f>
        <v>70.22</v>
      </c>
      <c r="L52" s="711" t="s">
        <v>233</v>
      </c>
      <c r="M52" s="83"/>
      <c r="N52" s="712">
        <f>K52</f>
        <v>70.22</v>
      </c>
    </row>
    <row r="53" spans="1:14" s="47" customFormat="1" x14ac:dyDescent="0.25">
      <c r="A53" s="675"/>
      <c r="B53" s="713" t="s">
        <v>239</v>
      </c>
      <c r="C53" s="83"/>
      <c r="D53" s="84"/>
      <c r="E53" s="83"/>
      <c r="F53" s="83"/>
      <c r="G53" s="84"/>
      <c r="H53" s="83"/>
      <c r="I53" s="86"/>
      <c r="J53" s="87"/>
      <c r="K53" s="88"/>
      <c r="L53" s="714" t="s">
        <v>217</v>
      </c>
      <c r="M53" s="83"/>
      <c r="N53" s="90"/>
    </row>
    <row r="54" spans="1:14" s="47" customFormat="1" x14ac:dyDescent="0.25">
      <c r="A54" s="91"/>
      <c r="B54" s="83"/>
      <c r="C54" s="83"/>
      <c r="D54" s="84"/>
      <c r="E54" s="83"/>
      <c r="F54" s="83"/>
      <c r="G54" s="84"/>
      <c r="H54" s="83"/>
      <c r="I54" s="83"/>
      <c r="J54" s="84"/>
      <c r="K54" s="88"/>
      <c r="L54" s="89"/>
      <c r="M54" s="83"/>
      <c r="N54" s="90"/>
    </row>
    <row r="55" spans="1:14" s="47" customFormat="1" x14ac:dyDescent="0.25">
      <c r="A55" s="669">
        <v>17</v>
      </c>
      <c r="B55" s="76"/>
      <c r="C55" s="76"/>
      <c r="D55" s="137"/>
      <c r="E55" s="70">
        <f>$H$2</f>
        <v>70.22</v>
      </c>
      <c r="F55" s="70" t="s">
        <v>233</v>
      </c>
      <c r="G55" s="670" t="s">
        <v>86</v>
      </c>
      <c r="H55" s="131">
        <v>1000</v>
      </c>
      <c r="I55" s="71" t="s">
        <v>217</v>
      </c>
      <c r="J55" s="671" t="s">
        <v>89</v>
      </c>
      <c r="K55" s="141">
        <f>E55*H55</f>
        <v>70220</v>
      </c>
      <c r="L55" s="109" t="s">
        <v>233</v>
      </c>
      <c r="M55" s="76"/>
      <c r="N55" s="147">
        <f>K55</f>
        <v>70220</v>
      </c>
    </row>
    <row r="56" spans="1:14" s="47" customFormat="1" x14ac:dyDescent="0.25">
      <c r="A56" s="669"/>
      <c r="B56" s="76"/>
      <c r="C56" s="76"/>
      <c r="D56" s="137"/>
      <c r="E56" s="76"/>
      <c r="F56" s="111" t="s">
        <v>217</v>
      </c>
      <c r="G56" s="670"/>
      <c r="H56" s="118">
        <v>1</v>
      </c>
      <c r="I56" s="76" t="s">
        <v>225</v>
      </c>
      <c r="J56" s="670"/>
      <c r="K56" s="134"/>
      <c r="L56" s="135" t="s">
        <v>225</v>
      </c>
      <c r="M56" s="76"/>
      <c r="N56" s="136"/>
    </row>
    <row r="57" spans="1:14" s="47" customFormat="1" x14ac:dyDescent="0.25">
      <c r="A57" s="149"/>
      <c r="B57" s="76"/>
      <c r="C57" s="76"/>
      <c r="D57" s="137"/>
      <c r="E57" s="76"/>
      <c r="F57" s="76"/>
      <c r="G57" s="137"/>
      <c r="H57" s="76"/>
      <c r="I57" s="76"/>
      <c r="J57" s="137"/>
      <c r="K57" s="134"/>
      <c r="L57" s="135"/>
      <c r="M57" s="76"/>
      <c r="N57" s="136"/>
    </row>
    <row r="58" spans="1:14" s="47" customFormat="1" x14ac:dyDescent="0.25">
      <c r="A58" s="672">
        <v>18</v>
      </c>
      <c r="B58" s="94">
        <f>$H$2</f>
        <v>70.22</v>
      </c>
      <c r="C58" s="94" t="s">
        <v>230</v>
      </c>
      <c r="D58" s="673" t="s">
        <v>86</v>
      </c>
      <c r="E58" s="94">
        <v>1</v>
      </c>
      <c r="F58" s="95" t="s">
        <v>217</v>
      </c>
      <c r="G58" s="673" t="s">
        <v>86</v>
      </c>
      <c r="H58" s="94">
        <v>1</v>
      </c>
      <c r="I58" s="94" t="s">
        <v>234</v>
      </c>
      <c r="J58" s="674" t="s">
        <v>89</v>
      </c>
      <c r="K58" s="152">
        <f>(B58*H58*E58)/(E59*H59)</f>
        <v>7.0220000000000003E-8</v>
      </c>
      <c r="L58" s="123" t="s">
        <v>235</v>
      </c>
      <c r="M58" s="101"/>
      <c r="N58" s="124">
        <f>K58</f>
        <v>7.0220000000000003E-8</v>
      </c>
    </row>
    <row r="59" spans="1:14" s="47" customFormat="1" x14ac:dyDescent="0.25">
      <c r="A59" s="672"/>
      <c r="B59" s="101"/>
      <c r="C59" s="102" t="s">
        <v>217</v>
      </c>
      <c r="D59" s="673"/>
      <c r="E59" s="125">
        <v>1000000</v>
      </c>
      <c r="F59" s="101" t="s">
        <v>30</v>
      </c>
      <c r="G59" s="673"/>
      <c r="H59" s="125">
        <v>1000</v>
      </c>
      <c r="I59" s="102" t="s">
        <v>229</v>
      </c>
      <c r="J59" s="673"/>
      <c r="K59" s="126"/>
      <c r="L59" s="130" t="s">
        <v>30</v>
      </c>
      <c r="M59" s="101"/>
      <c r="N59" s="127"/>
    </row>
    <row r="60" spans="1:14" s="47" customFormat="1" x14ac:dyDescent="0.25">
      <c r="A60" s="140"/>
      <c r="B60" s="101"/>
      <c r="C60" s="101"/>
      <c r="D60" s="129"/>
      <c r="E60" s="101"/>
      <c r="F60" s="101"/>
      <c r="G60" s="129"/>
      <c r="H60" s="101"/>
      <c r="I60" s="101"/>
      <c r="J60" s="129"/>
      <c r="K60" s="126"/>
      <c r="L60" s="130"/>
      <c r="M60" s="101"/>
      <c r="N60" s="127"/>
    </row>
    <row r="61" spans="1:14" s="47" customFormat="1" x14ac:dyDescent="0.25">
      <c r="A61" s="669">
        <v>19</v>
      </c>
      <c r="B61" s="76"/>
      <c r="C61" s="76"/>
      <c r="D61" s="137"/>
      <c r="E61" s="70">
        <f>$H$2</f>
        <v>70.22</v>
      </c>
      <c r="F61" s="70" t="s">
        <v>230</v>
      </c>
      <c r="G61" s="670" t="s">
        <v>86</v>
      </c>
      <c r="H61" s="70">
        <v>1</v>
      </c>
      <c r="I61" s="70" t="s">
        <v>234</v>
      </c>
      <c r="J61" s="145" t="s">
        <v>89</v>
      </c>
      <c r="K61" s="153">
        <f>(E61*H61)/H62</f>
        <v>7.0220000000000005E-2</v>
      </c>
      <c r="L61" s="109" t="s">
        <v>235</v>
      </c>
      <c r="M61" s="76"/>
      <c r="N61" s="147">
        <f>K61</f>
        <v>7.0220000000000005E-2</v>
      </c>
    </row>
    <row r="62" spans="1:14" s="47" customFormat="1" x14ac:dyDescent="0.25">
      <c r="A62" s="669"/>
      <c r="B62" s="76"/>
      <c r="C62" s="76"/>
      <c r="D62" s="137"/>
      <c r="E62" s="76"/>
      <c r="F62" s="76" t="s">
        <v>217</v>
      </c>
      <c r="G62" s="670"/>
      <c r="H62" s="118">
        <v>1000</v>
      </c>
      <c r="I62" s="111" t="s">
        <v>229</v>
      </c>
      <c r="J62" s="148"/>
      <c r="K62" s="134"/>
      <c r="L62" s="135" t="s">
        <v>217</v>
      </c>
      <c r="M62" s="76"/>
      <c r="N62" s="136"/>
    </row>
    <row r="63" spans="1:14" s="47" customFormat="1" x14ac:dyDescent="0.25">
      <c r="A63" s="149"/>
      <c r="B63" s="76"/>
      <c r="C63" s="76"/>
      <c r="D63" s="137"/>
      <c r="E63" s="76"/>
      <c r="F63" s="76"/>
      <c r="G63" s="137"/>
      <c r="H63" s="76"/>
      <c r="I63" s="76"/>
      <c r="J63" s="137"/>
      <c r="K63" s="134"/>
      <c r="L63" s="135"/>
      <c r="M63" s="76"/>
      <c r="N63" s="136"/>
    </row>
    <row r="64" spans="1:14" s="47" customFormat="1" x14ac:dyDescent="0.25">
      <c r="A64" s="672">
        <v>20</v>
      </c>
      <c r="B64" s="94">
        <f>$H$2</f>
        <v>70.22</v>
      </c>
      <c r="C64" s="94" t="s">
        <v>230</v>
      </c>
      <c r="D64" s="673" t="s">
        <v>86</v>
      </c>
      <c r="E64" s="143">
        <v>1000</v>
      </c>
      <c r="F64" s="95" t="s">
        <v>217</v>
      </c>
      <c r="G64" s="673" t="s">
        <v>86</v>
      </c>
      <c r="H64" s="94">
        <v>1</v>
      </c>
      <c r="I64" s="94" t="s">
        <v>234</v>
      </c>
      <c r="J64" s="674" t="s">
        <v>89</v>
      </c>
      <c r="K64" s="150">
        <f>(B64*E64*H64)/(E65*H65)</f>
        <v>70.22</v>
      </c>
      <c r="L64" s="123" t="s">
        <v>235</v>
      </c>
      <c r="M64" s="101"/>
      <c r="N64" s="124">
        <f>K64</f>
        <v>70.22</v>
      </c>
    </row>
    <row r="65" spans="1:14" s="47" customFormat="1" x14ac:dyDescent="0.25">
      <c r="A65" s="672"/>
      <c r="B65" s="101"/>
      <c r="C65" s="102" t="s">
        <v>217</v>
      </c>
      <c r="D65" s="673"/>
      <c r="E65" s="125">
        <v>1</v>
      </c>
      <c r="F65" s="101" t="s">
        <v>225</v>
      </c>
      <c r="G65" s="673"/>
      <c r="H65" s="125">
        <v>1000</v>
      </c>
      <c r="I65" s="102" t="s">
        <v>229</v>
      </c>
      <c r="J65" s="673"/>
      <c r="K65" s="126"/>
      <c r="L65" s="130" t="s">
        <v>225</v>
      </c>
      <c r="M65" s="101"/>
      <c r="N65" s="127"/>
    </row>
    <row r="66" spans="1:14" s="47" customFormat="1" ht="15.75" customHeight="1" x14ac:dyDescent="0.25">
      <c r="A66" s="140"/>
      <c r="B66" s="101"/>
      <c r="C66" s="101"/>
      <c r="D66" s="129"/>
      <c r="E66" s="101"/>
      <c r="F66" s="101"/>
      <c r="G66" s="129"/>
      <c r="H66" s="101"/>
      <c r="I66" s="101"/>
      <c r="J66" s="129"/>
      <c r="K66" s="126"/>
      <c r="L66" s="130"/>
      <c r="M66" s="101"/>
      <c r="N66" s="127"/>
    </row>
    <row r="67" spans="1:14" s="47" customFormat="1" x14ac:dyDescent="0.25">
      <c r="A67" s="669">
        <v>21</v>
      </c>
      <c r="B67" s="70">
        <f>$H$2</f>
        <v>70.22</v>
      </c>
      <c r="C67" s="70" t="s">
        <v>230</v>
      </c>
      <c r="D67" s="670" t="s">
        <v>86</v>
      </c>
      <c r="E67" s="70">
        <v>1</v>
      </c>
      <c r="F67" s="71" t="s">
        <v>217</v>
      </c>
      <c r="G67" s="670" t="s">
        <v>86</v>
      </c>
      <c r="H67" s="70">
        <v>1</v>
      </c>
      <c r="I67" s="70" t="s">
        <v>236</v>
      </c>
      <c r="J67" s="671" t="s">
        <v>89</v>
      </c>
      <c r="K67" s="154">
        <f>(B67*H67*E67)/(E68*H68)</f>
        <v>7.0220000000000003E-14</v>
      </c>
      <c r="L67" s="109" t="s">
        <v>237</v>
      </c>
      <c r="M67" s="76"/>
      <c r="N67" s="147">
        <f>K67</f>
        <v>7.0220000000000003E-14</v>
      </c>
    </row>
    <row r="68" spans="1:14" s="47" customFormat="1" x14ac:dyDescent="0.25">
      <c r="A68" s="669"/>
      <c r="B68" s="76"/>
      <c r="C68" s="111" t="s">
        <v>217</v>
      </c>
      <c r="D68" s="670"/>
      <c r="E68" s="118">
        <v>1000000</v>
      </c>
      <c r="F68" s="76" t="s">
        <v>30</v>
      </c>
      <c r="G68" s="670"/>
      <c r="H68" s="118">
        <v>1000000000</v>
      </c>
      <c r="I68" s="111" t="s">
        <v>229</v>
      </c>
      <c r="J68" s="670"/>
      <c r="K68" s="134"/>
      <c r="L68" s="135" t="s">
        <v>30</v>
      </c>
      <c r="M68" s="76"/>
      <c r="N68" s="136"/>
    </row>
    <row r="69" spans="1:14" s="47" customFormat="1" x14ac:dyDescent="0.25">
      <c r="A69" s="149"/>
      <c r="B69" s="76"/>
      <c r="C69" s="76"/>
      <c r="D69" s="137"/>
      <c r="E69" s="76"/>
      <c r="F69" s="76"/>
      <c r="G69" s="137"/>
      <c r="H69" s="76"/>
      <c r="I69" s="76"/>
      <c r="J69" s="137"/>
      <c r="K69" s="134"/>
      <c r="L69" s="135"/>
      <c r="M69" s="76"/>
      <c r="N69" s="136"/>
    </row>
    <row r="70" spans="1:14" s="47" customFormat="1" x14ac:dyDescent="0.25">
      <c r="A70" s="672">
        <v>22</v>
      </c>
      <c r="B70" s="101"/>
      <c r="C70" s="101"/>
      <c r="D70" s="129"/>
      <c r="E70" s="94">
        <f>$H$2</f>
        <v>70.22</v>
      </c>
      <c r="F70" s="94" t="s">
        <v>230</v>
      </c>
      <c r="G70" s="673" t="s">
        <v>86</v>
      </c>
      <c r="H70" s="94">
        <v>1</v>
      </c>
      <c r="I70" s="94" t="s">
        <v>236</v>
      </c>
      <c r="J70" s="155" t="s">
        <v>89</v>
      </c>
      <c r="K70" s="156">
        <f>(E70*H70)/H71</f>
        <v>7.0220000000000003E-8</v>
      </c>
      <c r="L70" s="123" t="s">
        <v>237</v>
      </c>
      <c r="M70" s="101"/>
      <c r="N70" s="124">
        <f>K70</f>
        <v>7.0220000000000003E-8</v>
      </c>
    </row>
    <row r="71" spans="1:14" s="47" customFormat="1" x14ac:dyDescent="0.25">
      <c r="A71" s="672"/>
      <c r="B71" s="101"/>
      <c r="C71" s="101"/>
      <c r="D71" s="129"/>
      <c r="E71" s="101"/>
      <c r="F71" s="101" t="s">
        <v>217</v>
      </c>
      <c r="G71" s="673"/>
      <c r="H71" s="125">
        <v>1000000000</v>
      </c>
      <c r="I71" s="102" t="s">
        <v>229</v>
      </c>
      <c r="J71" s="157"/>
      <c r="K71" s="126"/>
      <c r="L71" s="130" t="s">
        <v>217</v>
      </c>
      <c r="M71" s="101"/>
      <c r="N71" s="127"/>
    </row>
    <row r="72" spans="1:14" s="47" customFormat="1" x14ac:dyDescent="0.25">
      <c r="A72" s="140"/>
      <c r="B72" s="101"/>
      <c r="C72" s="101"/>
      <c r="D72" s="129"/>
      <c r="E72" s="101"/>
      <c r="F72" s="101"/>
      <c r="G72" s="129"/>
      <c r="H72" s="101"/>
      <c r="I72" s="101"/>
      <c r="J72" s="129"/>
      <c r="K72" s="126"/>
      <c r="L72" s="130"/>
      <c r="M72" s="101"/>
      <c r="N72" s="127"/>
    </row>
    <row r="73" spans="1:14" s="47" customFormat="1" x14ac:dyDescent="0.25">
      <c r="A73" s="669">
        <v>23</v>
      </c>
      <c r="B73" s="70">
        <f>$H$2</f>
        <v>70.22</v>
      </c>
      <c r="C73" s="70" t="s">
        <v>230</v>
      </c>
      <c r="D73" s="670" t="s">
        <v>86</v>
      </c>
      <c r="E73" s="131">
        <v>1000</v>
      </c>
      <c r="F73" s="71" t="s">
        <v>217</v>
      </c>
      <c r="G73" s="670" t="s">
        <v>86</v>
      </c>
      <c r="H73" s="70">
        <v>1</v>
      </c>
      <c r="I73" s="70" t="s">
        <v>236</v>
      </c>
      <c r="J73" s="671" t="s">
        <v>89</v>
      </c>
      <c r="K73" s="158">
        <f>(B73*E73*H73)/(E74*H74)</f>
        <v>7.0220000000000002E-5</v>
      </c>
      <c r="L73" s="109" t="s">
        <v>237</v>
      </c>
      <c r="M73" s="76"/>
      <c r="N73" s="147">
        <f>K73</f>
        <v>7.0220000000000002E-5</v>
      </c>
    </row>
    <row r="74" spans="1:14" s="47" customFormat="1" x14ac:dyDescent="0.25">
      <c r="A74" s="669"/>
      <c r="B74" s="76"/>
      <c r="C74" s="111" t="s">
        <v>217</v>
      </c>
      <c r="D74" s="670"/>
      <c r="E74" s="118">
        <v>1</v>
      </c>
      <c r="F74" s="76" t="s">
        <v>225</v>
      </c>
      <c r="G74" s="670"/>
      <c r="H74" s="118">
        <v>1000000000</v>
      </c>
      <c r="I74" s="111" t="s">
        <v>229</v>
      </c>
      <c r="J74" s="670"/>
      <c r="K74" s="134"/>
      <c r="L74" s="135" t="s">
        <v>225</v>
      </c>
      <c r="M74" s="76"/>
      <c r="N74" s="136"/>
    </row>
    <row r="75" spans="1:14" s="47" customFormat="1" x14ac:dyDescent="0.25">
      <c r="A75" s="149"/>
      <c r="B75" s="76"/>
      <c r="C75" s="76"/>
      <c r="D75" s="137"/>
      <c r="E75" s="76"/>
      <c r="F75" s="76"/>
      <c r="G75" s="137"/>
      <c r="H75" s="76"/>
      <c r="I75" s="76"/>
      <c r="J75" s="137"/>
      <c r="K75" s="134"/>
      <c r="L75" s="159"/>
      <c r="M75" s="76"/>
      <c r="N75" s="136"/>
    </row>
    <row r="76" spans="1:14" s="47" customFormat="1" x14ac:dyDescent="0.25">
      <c r="D76" s="160"/>
      <c r="G76" s="160"/>
      <c r="J76" s="160"/>
      <c r="K76" s="161"/>
      <c r="N76" s="162"/>
    </row>
  </sheetData>
  <sheetProtection algorithmName="SHA-512" hashValue="Vx+O66B7LpMEAFL35JJB8i9+kWfgovRlpW3tyqVco+RANiTA8Dnhn3hR6uHifWc4n1ZBOEwGPJwa5Za+l7j6vQ==" saltValue="FlGPoB8rwHod1dGruVmV0g==" spinCount="100000" sheet="1" objects="1" scenarios="1"/>
  <mergeCells count="75">
    <mergeCell ref="A13:A14"/>
    <mergeCell ref="G13:G14"/>
    <mergeCell ref="J13:J14"/>
    <mergeCell ref="K6:L6"/>
    <mergeCell ref="A7:A8"/>
    <mergeCell ref="G7:G8"/>
    <mergeCell ref="J7:J8"/>
    <mergeCell ref="A10:A11"/>
    <mergeCell ref="A16:A17"/>
    <mergeCell ref="D16:D17"/>
    <mergeCell ref="G16:G17"/>
    <mergeCell ref="J16:J17"/>
    <mergeCell ref="A19:A20"/>
    <mergeCell ref="D19:D20"/>
    <mergeCell ref="G19:G20"/>
    <mergeCell ref="J19:J20"/>
    <mergeCell ref="A22:A23"/>
    <mergeCell ref="G22:G23"/>
    <mergeCell ref="J22:J23"/>
    <mergeCell ref="A25:A26"/>
    <mergeCell ref="D25:D26"/>
    <mergeCell ref="G25:G26"/>
    <mergeCell ref="J25:J26"/>
    <mergeCell ref="A28:A29"/>
    <mergeCell ref="D28:D29"/>
    <mergeCell ref="G28:G29"/>
    <mergeCell ref="J28:J29"/>
    <mergeCell ref="A31:A32"/>
    <mergeCell ref="D31:D32"/>
    <mergeCell ref="G31:G32"/>
    <mergeCell ref="J31:J32"/>
    <mergeCell ref="A34:A35"/>
    <mergeCell ref="G34:G35"/>
    <mergeCell ref="J34:J35"/>
    <mergeCell ref="A37:A38"/>
    <mergeCell ref="D37:D38"/>
    <mergeCell ref="G37:G38"/>
    <mergeCell ref="J37:J38"/>
    <mergeCell ref="A40:A41"/>
    <mergeCell ref="D40:D41"/>
    <mergeCell ref="G40:G41"/>
    <mergeCell ref="J40:J41"/>
    <mergeCell ref="A43:A44"/>
    <mergeCell ref="G43:G44"/>
    <mergeCell ref="A46:A47"/>
    <mergeCell ref="D46:D47"/>
    <mergeCell ref="G46:G47"/>
    <mergeCell ref="J46:J47"/>
    <mergeCell ref="A49:A50"/>
    <mergeCell ref="G49:G50"/>
    <mergeCell ref="J49:J50"/>
    <mergeCell ref="J64:J65"/>
    <mergeCell ref="A52:A53"/>
    <mergeCell ref="A55:A56"/>
    <mergeCell ref="G55:G56"/>
    <mergeCell ref="J55:J56"/>
    <mergeCell ref="A58:A59"/>
    <mergeCell ref="D58:D59"/>
    <mergeCell ref="G58:G59"/>
    <mergeCell ref="J58:J59"/>
    <mergeCell ref="A61:A62"/>
    <mergeCell ref="G61:G62"/>
    <mergeCell ref="A64:A65"/>
    <mergeCell ref="D64:D65"/>
    <mergeCell ref="G64:G65"/>
    <mergeCell ref="A73:A74"/>
    <mergeCell ref="D73:D74"/>
    <mergeCell ref="G73:G74"/>
    <mergeCell ref="J73:J74"/>
    <mergeCell ref="A67:A68"/>
    <mergeCell ref="D67:D68"/>
    <mergeCell ref="G67:G68"/>
    <mergeCell ref="J67:J68"/>
    <mergeCell ref="A70:A71"/>
    <mergeCell ref="G70:G7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4C8D-3EF9-4226-8805-956C9C0FFE87}">
  <dimension ref="A1:N76"/>
  <sheetViews>
    <sheetView workbookViewId="0">
      <selection activeCell="A2" sqref="A2"/>
    </sheetView>
  </sheetViews>
  <sheetFormatPr defaultRowHeight="15" x14ac:dyDescent="0.25"/>
  <cols>
    <col min="2" max="2" width="10.7109375" customWidth="1"/>
    <col min="4" max="4" width="9.140625" style="48"/>
    <col min="5" max="5" width="12.42578125" customWidth="1"/>
    <col min="7" max="7" width="9.140625" style="48"/>
    <col min="8" max="8" width="14.42578125" customWidth="1"/>
    <col min="10" max="10" width="9.140625" style="48"/>
    <col min="11" max="11" width="23.7109375" customWidth="1"/>
    <col min="13" max="13" width="2.85546875" customWidth="1"/>
    <col min="14" max="14" width="12.42578125" style="12" customWidth="1"/>
  </cols>
  <sheetData>
    <row r="1" spans="1:14" ht="15.75" thickBot="1" x14ac:dyDescent="0.3">
      <c r="E1" s="716" t="s">
        <v>91</v>
      </c>
      <c r="H1" s="717" t="s">
        <v>90</v>
      </c>
    </row>
    <row r="2" spans="1:14" ht="19.5" thickBot="1" x14ac:dyDescent="0.35">
      <c r="A2" s="725" t="s">
        <v>216</v>
      </c>
      <c r="E2" s="718">
        <v>0.125</v>
      </c>
      <c r="F2" s="719" t="s">
        <v>217</v>
      </c>
      <c r="H2" s="718">
        <v>70.22</v>
      </c>
      <c r="I2" s="720" t="s">
        <v>240</v>
      </c>
    </row>
    <row r="3" spans="1:14" ht="15.75" thickBot="1" x14ac:dyDescent="0.3">
      <c r="E3" s="60"/>
      <c r="F3" s="718" t="s">
        <v>219</v>
      </c>
      <c r="H3" s="60"/>
      <c r="I3" s="719" t="s">
        <v>217</v>
      </c>
    </row>
    <row r="4" spans="1:14" ht="12.75" customHeight="1" x14ac:dyDescent="0.25"/>
    <row r="5" spans="1:14" ht="12" customHeight="1" x14ac:dyDescent="0.25">
      <c r="A5" s="61" t="s">
        <v>220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ht="46.5" thickBot="1" x14ac:dyDescent="0.35">
      <c r="A6" s="63" t="s">
        <v>221</v>
      </c>
      <c r="B6" s="64"/>
      <c r="C6" s="64"/>
      <c r="D6" s="64"/>
      <c r="E6" s="64"/>
      <c r="F6" s="64"/>
      <c r="G6" s="64"/>
      <c r="H6" s="64"/>
      <c r="I6" s="64"/>
      <c r="J6" s="65"/>
      <c r="K6" s="682" t="s">
        <v>222</v>
      </c>
      <c r="L6" s="683"/>
      <c r="M6" s="66"/>
      <c r="N6" s="67" t="s">
        <v>223</v>
      </c>
    </row>
    <row r="7" spans="1:14" x14ac:dyDescent="0.25">
      <c r="A7" s="679">
        <v>1</v>
      </c>
      <c r="B7" s="68"/>
      <c r="C7" s="68"/>
      <c r="D7" s="69"/>
      <c r="E7" s="70">
        <f>$E$2</f>
        <v>0.125</v>
      </c>
      <c r="F7" s="71" t="s">
        <v>217</v>
      </c>
      <c r="G7" s="680" t="s">
        <v>86</v>
      </c>
      <c r="H7" s="72">
        <v>1000000</v>
      </c>
      <c r="I7" s="68" t="s">
        <v>30</v>
      </c>
      <c r="J7" s="681" t="s">
        <v>89</v>
      </c>
      <c r="K7" s="163">
        <f>E7*H7</f>
        <v>125000</v>
      </c>
      <c r="L7" s="74" t="s">
        <v>30</v>
      </c>
      <c r="M7" s="68"/>
      <c r="N7" s="75">
        <f>K7</f>
        <v>125000</v>
      </c>
    </row>
    <row r="8" spans="1:14" x14ac:dyDescent="0.25">
      <c r="A8" s="679"/>
      <c r="B8" s="68"/>
      <c r="C8" s="68"/>
      <c r="D8" s="69"/>
      <c r="E8" s="76"/>
      <c r="F8" s="76" t="str">
        <f>$F$3</f>
        <v>gallon</v>
      </c>
      <c r="G8" s="680"/>
      <c r="H8" s="77">
        <v>1</v>
      </c>
      <c r="I8" s="78" t="s">
        <v>217</v>
      </c>
      <c r="J8" s="681"/>
      <c r="K8" s="164"/>
      <c r="L8" s="80" t="str">
        <f>$F$3</f>
        <v>gallon</v>
      </c>
      <c r="M8" s="68"/>
      <c r="N8" s="81"/>
    </row>
    <row r="9" spans="1:14" x14ac:dyDescent="0.25">
      <c r="A9" s="82"/>
      <c r="B9" s="68"/>
      <c r="C9" s="68"/>
      <c r="D9" s="69"/>
      <c r="E9" s="68"/>
      <c r="F9" s="68"/>
      <c r="G9" s="69"/>
      <c r="H9" s="68"/>
      <c r="I9" s="68"/>
      <c r="J9" s="69"/>
      <c r="K9" s="164"/>
      <c r="L9" s="80"/>
      <c r="M9" s="68"/>
      <c r="N9" s="81"/>
    </row>
    <row r="10" spans="1:14" x14ac:dyDescent="0.25">
      <c r="A10" s="709">
        <v>2</v>
      </c>
      <c r="B10" s="83"/>
      <c r="C10" s="83"/>
      <c r="D10" s="84"/>
      <c r="E10" s="83"/>
      <c r="F10" s="83"/>
      <c r="G10" s="84"/>
      <c r="H10" s="83"/>
      <c r="I10" s="83"/>
      <c r="J10" s="85"/>
      <c r="K10" s="721">
        <f>$E$2</f>
        <v>0.125</v>
      </c>
      <c r="L10" s="711" t="s">
        <v>217</v>
      </c>
      <c r="M10" s="83"/>
      <c r="N10" s="712">
        <f>K10</f>
        <v>0.125</v>
      </c>
    </row>
    <row r="11" spans="1:14" x14ac:dyDescent="0.25">
      <c r="A11" s="709"/>
      <c r="B11" s="713" t="s">
        <v>224</v>
      </c>
      <c r="C11" s="83"/>
      <c r="D11" s="84"/>
      <c r="E11" s="83"/>
      <c r="F11" s="83"/>
      <c r="G11" s="84"/>
      <c r="H11" s="83"/>
      <c r="I11" s="86"/>
      <c r="J11" s="87"/>
      <c r="K11" s="165"/>
      <c r="L11" s="714" t="str">
        <f>$F$3</f>
        <v>gallon</v>
      </c>
      <c r="M11" s="83"/>
      <c r="N11" s="90"/>
    </row>
    <row r="12" spans="1:14" x14ac:dyDescent="0.25">
      <c r="A12" s="91"/>
      <c r="B12" s="83"/>
      <c r="C12" s="83"/>
      <c r="D12" s="84"/>
      <c r="E12" s="83"/>
      <c r="F12" s="83"/>
      <c r="G12" s="84"/>
      <c r="H12" s="83"/>
      <c r="I12" s="83"/>
      <c r="J12" s="84"/>
      <c r="K12" s="165"/>
      <c r="L12" s="89"/>
      <c r="M12" s="83"/>
      <c r="N12" s="90"/>
    </row>
    <row r="13" spans="1:14" x14ac:dyDescent="0.25">
      <c r="A13" s="679">
        <v>3</v>
      </c>
      <c r="B13" s="68"/>
      <c r="C13" s="68"/>
      <c r="D13" s="69"/>
      <c r="E13" s="70">
        <f>$E$2</f>
        <v>0.125</v>
      </c>
      <c r="F13" s="71" t="s">
        <v>217</v>
      </c>
      <c r="G13" s="680" t="s">
        <v>86</v>
      </c>
      <c r="H13" s="92">
        <v>1</v>
      </c>
      <c r="I13" s="68" t="s">
        <v>225</v>
      </c>
      <c r="J13" s="681" t="s">
        <v>89</v>
      </c>
      <c r="K13" s="117">
        <f>E13/H14</f>
        <v>1.25E-4</v>
      </c>
      <c r="L13" s="74" t="s">
        <v>225</v>
      </c>
      <c r="M13" s="68"/>
      <c r="N13" s="75">
        <f>K13</f>
        <v>1.25E-4</v>
      </c>
    </row>
    <row r="14" spans="1:14" x14ac:dyDescent="0.25">
      <c r="A14" s="679"/>
      <c r="B14" s="68"/>
      <c r="C14" s="68"/>
      <c r="D14" s="69"/>
      <c r="E14" s="76"/>
      <c r="F14" s="76" t="str">
        <f>$F$3</f>
        <v>gallon</v>
      </c>
      <c r="G14" s="680"/>
      <c r="H14" s="77">
        <v>1000</v>
      </c>
      <c r="I14" s="78" t="s">
        <v>217</v>
      </c>
      <c r="J14" s="681"/>
      <c r="K14" s="164"/>
      <c r="L14" s="80" t="str">
        <f>$F$3</f>
        <v>gallon</v>
      </c>
      <c r="M14" s="68"/>
      <c r="N14" s="81"/>
    </row>
    <row r="15" spans="1:14" x14ac:dyDescent="0.25">
      <c r="A15" s="82"/>
      <c r="B15" s="68"/>
      <c r="C15" s="68"/>
      <c r="D15" s="69"/>
      <c r="E15" s="68"/>
      <c r="F15" s="68"/>
      <c r="G15" s="69"/>
      <c r="H15" s="68"/>
      <c r="I15" s="68"/>
      <c r="J15" s="69"/>
      <c r="K15" s="164"/>
      <c r="L15" s="80"/>
      <c r="M15" s="68"/>
      <c r="N15" s="81"/>
    </row>
    <row r="16" spans="1:14" x14ac:dyDescent="0.25">
      <c r="A16" s="676">
        <v>4</v>
      </c>
      <c r="B16" s="94">
        <f>$E$2</f>
        <v>0.125</v>
      </c>
      <c r="C16" s="95" t="s">
        <v>217</v>
      </c>
      <c r="D16" s="677" t="s">
        <v>86</v>
      </c>
      <c r="E16" s="94">
        <f>$H$2</f>
        <v>70.22</v>
      </c>
      <c r="F16" s="94" t="s">
        <v>241</v>
      </c>
      <c r="G16" s="677" t="s">
        <v>86</v>
      </c>
      <c r="H16" s="96">
        <v>2.2046199999999998</v>
      </c>
      <c r="I16" s="96" t="s">
        <v>227</v>
      </c>
      <c r="J16" s="678" t="s">
        <v>89</v>
      </c>
      <c r="K16" s="166">
        <f>B16*E16*H16</f>
        <v>19.351052049999996</v>
      </c>
      <c r="L16" s="98" t="s">
        <v>242</v>
      </c>
      <c r="M16" s="99"/>
      <c r="N16" s="100">
        <f>K16</f>
        <v>19.351052049999996</v>
      </c>
    </row>
    <row r="17" spans="1:14" x14ac:dyDescent="0.25">
      <c r="A17" s="676"/>
      <c r="B17" s="101"/>
      <c r="C17" s="101" t="str">
        <f>$F$3</f>
        <v>gallon</v>
      </c>
      <c r="D17" s="677"/>
      <c r="E17" s="83"/>
      <c r="F17" s="102" t="s">
        <v>217</v>
      </c>
      <c r="G17" s="677"/>
      <c r="H17" s="99">
        <v>1</v>
      </c>
      <c r="I17" s="103" t="s">
        <v>229</v>
      </c>
      <c r="J17" s="677"/>
      <c r="K17" s="167"/>
      <c r="L17" s="105" t="str">
        <f>$F$3</f>
        <v>gallon</v>
      </c>
      <c r="M17" s="99"/>
      <c r="N17" s="106"/>
    </row>
    <row r="18" spans="1:14" x14ac:dyDescent="0.25">
      <c r="A18" s="99"/>
      <c r="B18" s="99"/>
      <c r="C18" s="99"/>
      <c r="D18" s="107"/>
      <c r="E18" s="99"/>
      <c r="F18" s="99"/>
      <c r="G18" s="107"/>
      <c r="H18" s="99"/>
      <c r="I18" s="99"/>
      <c r="J18" s="107"/>
      <c r="K18" s="167"/>
      <c r="L18" s="105"/>
      <c r="M18" s="99"/>
      <c r="N18" s="106"/>
    </row>
    <row r="19" spans="1:14" x14ac:dyDescent="0.25">
      <c r="A19" s="679">
        <v>5</v>
      </c>
      <c r="B19" s="70">
        <f>$E$2</f>
        <v>0.125</v>
      </c>
      <c r="C19" s="71" t="s">
        <v>217</v>
      </c>
      <c r="D19" s="680" t="s">
        <v>86</v>
      </c>
      <c r="E19" s="70">
        <f>$H$2</f>
        <v>70.22</v>
      </c>
      <c r="F19" s="70" t="s">
        <v>243</v>
      </c>
      <c r="G19" s="680" t="s">
        <v>86</v>
      </c>
      <c r="H19" s="72">
        <v>1000</v>
      </c>
      <c r="I19" s="92" t="s">
        <v>231</v>
      </c>
      <c r="J19" s="681" t="s">
        <v>89</v>
      </c>
      <c r="K19" s="168">
        <f>B19*E19*H19</f>
        <v>8777.5</v>
      </c>
      <c r="L19" s="109" t="s">
        <v>244</v>
      </c>
      <c r="M19" s="68"/>
      <c r="N19" s="75">
        <f>K19</f>
        <v>8777.5</v>
      </c>
    </row>
    <row r="20" spans="1:14" x14ac:dyDescent="0.25">
      <c r="A20" s="679"/>
      <c r="B20" s="76"/>
      <c r="C20" s="76" t="str">
        <f>$F$3</f>
        <v>gallon</v>
      </c>
      <c r="D20" s="680"/>
      <c r="E20" s="110"/>
      <c r="F20" s="111" t="s">
        <v>217</v>
      </c>
      <c r="G20" s="680"/>
      <c r="H20" s="68">
        <v>1</v>
      </c>
      <c r="I20" s="112" t="s">
        <v>229</v>
      </c>
      <c r="J20" s="680"/>
      <c r="K20" s="164"/>
      <c r="L20" s="80" t="str">
        <f>$F$3</f>
        <v>gallon</v>
      </c>
      <c r="M20" s="68"/>
      <c r="N20" s="81"/>
    </row>
    <row r="21" spans="1:14" x14ac:dyDescent="0.25">
      <c r="A21" s="68"/>
      <c r="B21" s="68"/>
      <c r="C21" s="68"/>
      <c r="D21" s="69"/>
      <c r="E21" s="68"/>
      <c r="F21" s="68"/>
      <c r="G21" s="69"/>
      <c r="H21" s="68"/>
      <c r="I21" s="68"/>
      <c r="J21" s="69"/>
      <c r="K21" s="164"/>
      <c r="L21" s="80"/>
      <c r="M21" s="68"/>
      <c r="N21" s="81"/>
    </row>
    <row r="22" spans="1:14" x14ac:dyDescent="0.25">
      <c r="A22" s="676">
        <v>6</v>
      </c>
      <c r="B22" s="99"/>
      <c r="C22" s="99"/>
      <c r="D22" s="107"/>
      <c r="E22" s="94">
        <f>$E$2</f>
        <v>0.125</v>
      </c>
      <c r="F22" s="95" t="s">
        <v>217</v>
      </c>
      <c r="G22" s="677" t="s">
        <v>86</v>
      </c>
      <c r="H22" s="94">
        <f>$H$2</f>
        <v>70.22</v>
      </c>
      <c r="I22" s="94" t="s">
        <v>240</v>
      </c>
      <c r="J22" s="678" t="s">
        <v>89</v>
      </c>
      <c r="K22" s="166">
        <f>E22*H22</f>
        <v>8.7774999999999999</v>
      </c>
      <c r="L22" s="98" t="s">
        <v>240</v>
      </c>
      <c r="M22" s="99"/>
      <c r="N22" s="114">
        <f>K22</f>
        <v>8.7774999999999999</v>
      </c>
    </row>
    <row r="23" spans="1:14" x14ac:dyDescent="0.25">
      <c r="A23" s="676"/>
      <c r="B23" s="99"/>
      <c r="C23" s="99"/>
      <c r="D23" s="107"/>
      <c r="E23" s="101"/>
      <c r="F23" s="101" t="str">
        <f>$F$3</f>
        <v>gallon</v>
      </c>
      <c r="G23" s="677"/>
      <c r="H23" s="83"/>
      <c r="I23" s="102" t="s">
        <v>217</v>
      </c>
      <c r="J23" s="677"/>
      <c r="K23" s="167"/>
      <c r="L23" s="105" t="str">
        <f>$F$3</f>
        <v>gallon</v>
      </c>
      <c r="M23" s="99"/>
      <c r="N23" s="106"/>
    </row>
    <row r="24" spans="1:14" x14ac:dyDescent="0.25">
      <c r="A24" s="115"/>
      <c r="B24" s="99"/>
      <c r="C24" s="99"/>
      <c r="D24" s="107"/>
      <c r="E24" s="83"/>
      <c r="F24" s="83"/>
      <c r="G24" s="116"/>
      <c r="H24" s="83"/>
      <c r="I24" s="86"/>
      <c r="J24" s="116"/>
      <c r="K24" s="167"/>
      <c r="L24" s="105"/>
      <c r="M24" s="99"/>
      <c r="N24" s="106"/>
    </row>
    <row r="25" spans="1:14" ht="16.5" customHeight="1" x14ac:dyDescent="0.25">
      <c r="A25" s="679">
        <v>7</v>
      </c>
      <c r="B25" s="70">
        <f>$E$2</f>
        <v>0.125</v>
      </c>
      <c r="C25" s="71" t="s">
        <v>217</v>
      </c>
      <c r="D25" s="680" t="s">
        <v>86</v>
      </c>
      <c r="E25" s="70">
        <f>$H$2</f>
        <v>70.22</v>
      </c>
      <c r="F25" s="70" t="s">
        <v>241</v>
      </c>
      <c r="G25" s="680" t="s">
        <v>86</v>
      </c>
      <c r="H25" s="70">
        <v>1</v>
      </c>
      <c r="I25" s="70" t="s">
        <v>234</v>
      </c>
      <c r="J25" s="681" t="s">
        <v>89</v>
      </c>
      <c r="K25" s="169">
        <f>B25*E25*H25/H26</f>
        <v>8.7775000000000006E-3</v>
      </c>
      <c r="L25" s="74" t="s">
        <v>245</v>
      </c>
      <c r="M25" s="68"/>
      <c r="N25" s="75">
        <f>K25</f>
        <v>8.7775000000000006E-3</v>
      </c>
    </row>
    <row r="26" spans="1:14" x14ac:dyDescent="0.25">
      <c r="A26" s="679"/>
      <c r="B26" s="76"/>
      <c r="C26" s="76" t="str">
        <f>$F$3</f>
        <v>gallon</v>
      </c>
      <c r="D26" s="680"/>
      <c r="E26" s="110"/>
      <c r="F26" s="111" t="s">
        <v>217</v>
      </c>
      <c r="G26" s="680"/>
      <c r="H26" s="118">
        <v>1000</v>
      </c>
      <c r="I26" s="111" t="s">
        <v>229</v>
      </c>
      <c r="J26" s="680"/>
      <c r="K26" s="164"/>
      <c r="L26" s="80" t="str">
        <f>$F$3</f>
        <v>gallon</v>
      </c>
      <c r="M26" s="68"/>
      <c r="N26" s="81"/>
    </row>
    <row r="27" spans="1:14" x14ac:dyDescent="0.25">
      <c r="A27" s="119"/>
      <c r="B27" s="68"/>
      <c r="C27" s="68"/>
      <c r="D27" s="69"/>
      <c r="E27" s="110"/>
      <c r="F27" s="110"/>
      <c r="G27" s="120"/>
      <c r="H27" s="110"/>
      <c r="I27" s="121"/>
      <c r="J27" s="120"/>
      <c r="K27" s="164"/>
      <c r="L27" s="80"/>
      <c r="M27" s="68"/>
      <c r="N27" s="81"/>
    </row>
    <row r="28" spans="1:14" s="47" customFormat="1" ht="16.5" customHeight="1" x14ac:dyDescent="0.25">
      <c r="A28" s="672">
        <v>8</v>
      </c>
      <c r="B28" s="94">
        <f>$E$2</f>
        <v>0.125</v>
      </c>
      <c r="C28" s="95" t="s">
        <v>217</v>
      </c>
      <c r="D28" s="673" t="s">
        <v>86</v>
      </c>
      <c r="E28" s="94">
        <f>$H$2</f>
        <v>70.22</v>
      </c>
      <c r="F28" s="94" t="s">
        <v>241</v>
      </c>
      <c r="G28" s="673" t="s">
        <v>86</v>
      </c>
      <c r="H28" s="94">
        <v>1</v>
      </c>
      <c r="I28" s="94" t="s">
        <v>236</v>
      </c>
      <c r="J28" s="674" t="s">
        <v>89</v>
      </c>
      <c r="K28" s="170">
        <f>B28*E28*H28/H29</f>
        <v>8.7775000000000003E-9</v>
      </c>
      <c r="L28" s="123" t="s">
        <v>246</v>
      </c>
      <c r="M28" s="101"/>
      <c r="N28" s="124">
        <f>K28</f>
        <v>8.7775000000000003E-9</v>
      </c>
    </row>
    <row r="29" spans="1:14" s="47" customFormat="1" x14ac:dyDescent="0.25">
      <c r="A29" s="672"/>
      <c r="B29" s="101"/>
      <c r="C29" s="101" t="str">
        <f>$F$3</f>
        <v>gallon</v>
      </c>
      <c r="D29" s="673"/>
      <c r="E29" s="101"/>
      <c r="F29" s="102" t="s">
        <v>217</v>
      </c>
      <c r="G29" s="673"/>
      <c r="H29" s="125">
        <v>1000000000</v>
      </c>
      <c r="I29" s="102" t="s">
        <v>229</v>
      </c>
      <c r="J29" s="673"/>
      <c r="K29" s="171"/>
      <c r="L29" s="105" t="str">
        <f>$F$3</f>
        <v>gallon</v>
      </c>
      <c r="M29" s="101"/>
      <c r="N29" s="127"/>
    </row>
    <row r="30" spans="1:14" s="47" customFormat="1" x14ac:dyDescent="0.25">
      <c r="A30" s="128"/>
      <c r="B30" s="101"/>
      <c r="C30" s="101"/>
      <c r="D30" s="129"/>
      <c r="E30" s="101"/>
      <c r="F30" s="101"/>
      <c r="G30" s="129"/>
      <c r="H30" s="101"/>
      <c r="I30" s="101"/>
      <c r="J30" s="129"/>
      <c r="K30" s="171"/>
      <c r="L30" s="130"/>
      <c r="M30" s="101"/>
      <c r="N30" s="127"/>
    </row>
    <row r="31" spans="1:14" s="47" customFormat="1" x14ac:dyDescent="0.25">
      <c r="A31" s="669">
        <v>9</v>
      </c>
      <c r="B31" s="70">
        <f>$H$2</f>
        <v>70.22</v>
      </c>
      <c r="C31" s="70" t="s">
        <v>241</v>
      </c>
      <c r="D31" s="670" t="s">
        <v>86</v>
      </c>
      <c r="E31" s="70">
        <v>2.2046199999999998</v>
      </c>
      <c r="F31" s="70" t="s">
        <v>227</v>
      </c>
      <c r="G31" s="670" t="s">
        <v>86</v>
      </c>
      <c r="H31" s="131">
        <v>1</v>
      </c>
      <c r="I31" s="71" t="s">
        <v>217</v>
      </c>
      <c r="J31" s="671" t="s">
        <v>89</v>
      </c>
      <c r="K31" s="172">
        <f>(B31*E31)/H32</f>
        <v>1.5480841639999997E-4</v>
      </c>
      <c r="L31" s="109" t="s">
        <v>242</v>
      </c>
      <c r="M31" s="76"/>
      <c r="N31" s="133">
        <f>K31</f>
        <v>1.5480841639999997E-4</v>
      </c>
    </row>
    <row r="32" spans="1:14" s="47" customFormat="1" x14ac:dyDescent="0.25">
      <c r="A32" s="669"/>
      <c r="B32" s="76"/>
      <c r="C32" s="76" t="s">
        <v>217</v>
      </c>
      <c r="D32" s="670"/>
      <c r="E32" s="76">
        <v>1</v>
      </c>
      <c r="F32" s="111" t="s">
        <v>229</v>
      </c>
      <c r="G32" s="670"/>
      <c r="H32" s="118">
        <v>1000000</v>
      </c>
      <c r="I32" s="76" t="s">
        <v>30</v>
      </c>
      <c r="J32" s="670"/>
      <c r="K32" s="173"/>
      <c r="L32" s="135" t="s">
        <v>30</v>
      </c>
      <c r="M32" s="76"/>
      <c r="N32" s="136"/>
    </row>
    <row r="33" spans="1:14" s="47" customFormat="1" x14ac:dyDescent="0.25">
      <c r="A33" s="76"/>
      <c r="B33" s="76"/>
      <c r="C33" s="76"/>
      <c r="D33" s="137"/>
      <c r="E33" s="76"/>
      <c r="F33" s="76"/>
      <c r="G33" s="137"/>
      <c r="H33" s="76"/>
      <c r="I33" s="76"/>
      <c r="J33" s="137"/>
      <c r="K33" s="173"/>
      <c r="L33" s="135"/>
      <c r="M33" s="76"/>
      <c r="N33" s="136"/>
    </row>
    <row r="34" spans="1:14" s="47" customFormat="1" x14ac:dyDescent="0.25">
      <c r="A34" s="672">
        <v>10</v>
      </c>
      <c r="B34" s="101"/>
      <c r="C34" s="101"/>
      <c r="D34" s="129"/>
      <c r="E34" s="94">
        <f>$H$2</f>
        <v>70.22</v>
      </c>
      <c r="F34" s="94" t="s">
        <v>241</v>
      </c>
      <c r="G34" s="673" t="s">
        <v>86</v>
      </c>
      <c r="H34" s="94">
        <v>2.2046199999999998</v>
      </c>
      <c r="I34" s="94" t="s">
        <v>227</v>
      </c>
      <c r="J34" s="674" t="s">
        <v>89</v>
      </c>
      <c r="K34" s="174">
        <f>E34*H34</f>
        <v>154.80841639999997</v>
      </c>
      <c r="L34" s="123" t="s">
        <v>242</v>
      </c>
      <c r="M34" s="101"/>
      <c r="N34" s="139">
        <f>K34</f>
        <v>154.80841639999997</v>
      </c>
    </row>
    <row r="35" spans="1:14" s="47" customFormat="1" x14ac:dyDescent="0.25">
      <c r="A35" s="672"/>
      <c r="B35" s="101"/>
      <c r="C35" s="101"/>
      <c r="D35" s="129"/>
      <c r="E35" s="101"/>
      <c r="F35" s="101" t="s">
        <v>217</v>
      </c>
      <c r="G35" s="673"/>
      <c r="H35" s="101">
        <v>1</v>
      </c>
      <c r="I35" s="102" t="s">
        <v>229</v>
      </c>
      <c r="J35" s="673"/>
      <c r="K35" s="171"/>
      <c r="L35" s="130" t="s">
        <v>238</v>
      </c>
      <c r="M35" s="101"/>
      <c r="N35" s="127"/>
    </row>
    <row r="36" spans="1:14" s="47" customFormat="1" x14ac:dyDescent="0.25">
      <c r="A36" s="140"/>
      <c r="B36" s="101"/>
      <c r="C36" s="101"/>
      <c r="D36" s="129"/>
      <c r="E36" s="101"/>
      <c r="F36" s="101"/>
      <c r="G36" s="129"/>
      <c r="H36" s="101"/>
      <c r="I36" s="101"/>
      <c r="J36" s="129"/>
      <c r="K36" s="171"/>
      <c r="L36" s="130"/>
      <c r="M36" s="101"/>
      <c r="N36" s="127"/>
    </row>
    <row r="37" spans="1:14" s="47" customFormat="1" x14ac:dyDescent="0.25">
      <c r="A37" s="669">
        <v>11</v>
      </c>
      <c r="B37" s="70">
        <f>$H$2</f>
        <v>70.22</v>
      </c>
      <c r="C37" s="70" t="s">
        <v>241</v>
      </c>
      <c r="D37" s="670" t="s">
        <v>86</v>
      </c>
      <c r="E37" s="70">
        <v>2.2046199999999998</v>
      </c>
      <c r="F37" s="70" t="s">
        <v>227</v>
      </c>
      <c r="G37" s="670" t="s">
        <v>86</v>
      </c>
      <c r="H37" s="131">
        <v>1000</v>
      </c>
      <c r="I37" s="71" t="s">
        <v>217</v>
      </c>
      <c r="J37" s="671" t="s">
        <v>89</v>
      </c>
      <c r="K37" s="175">
        <f>(B37*E37*H37)</f>
        <v>154808.41639999996</v>
      </c>
      <c r="L37" s="109" t="s">
        <v>242</v>
      </c>
      <c r="M37" s="76"/>
      <c r="N37" s="133">
        <f>K37</f>
        <v>154808.41639999996</v>
      </c>
    </row>
    <row r="38" spans="1:14" s="47" customFormat="1" x14ac:dyDescent="0.25">
      <c r="A38" s="669"/>
      <c r="B38" s="76"/>
      <c r="C38" s="76" t="s">
        <v>217</v>
      </c>
      <c r="D38" s="670"/>
      <c r="E38" s="76">
        <v>1</v>
      </c>
      <c r="F38" s="111" t="s">
        <v>229</v>
      </c>
      <c r="G38" s="670"/>
      <c r="H38" s="118">
        <v>1</v>
      </c>
      <c r="I38" s="76" t="s">
        <v>225</v>
      </c>
      <c r="J38" s="670"/>
      <c r="K38" s="173"/>
      <c r="L38" s="135" t="s">
        <v>225</v>
      </c>
      <c r="M38" s="76"/>
      <c r="N38" s="136"/>
    </row>
    <row r="39" spans="1:14" s="47" customFormat="1" x14ac:dyDescent="0.25">
      <c r="A39" s="142"/>
      <c r="B39" s="76"/>
      <c r="C39" s="76"/>
      <c r="D39" s="137"/>
      <c r="E39" s="76"/>
      <c r="F39" s="76"/>
      <c r="G39" s="137"/>
      <c r="H39" s="76"/>
      <c r="I39" s="76"/>
      <c r="J39" s="137"/>
      <c r="K39" s="173"/>
      <c r="L39" s="135"/>
      <c r="M39" s="76"/>
      <c r="N39" s="136"/>
    </row>
    <row r="40" spans="1:14" s="47" customFormat="1" x14ac:dyDescent="0.25">
      <c r="A40" s="672">
        <v>12</v>
      </c>
      <c r="B40" s="94">
        <f>$H$2</f>
        <v>70.22</v>
      </c>
      <c r="C40" s="94" t="s">
        <v>243</v>
      </c>
      <c r="D40" s="673" t="s">
        <v>86</v>
      </c>
      <c r="E40" s="94">
        <v>1</v>
      </c>
      <c r="F40" s="95" t="s">
        <v>217</v>
      </c>
      <c r="G40" s="673" t="s">
        <v>86</v>
      </c>
      <c r="H40" s="143">
        <v>1000</v>
      </c>
      <c r="I40" s="94" t="s">
        <v>231</v>
      </c>
      <c r="J40" s="674" t="s">
        <v>89</v>
      </c>
      <c r="K40" s="176">
        <f>(B40*H40)/E41</f>
        <v>7.0220000000000005E-2</v>
      </c>
      <c r="L40" s="123" t="s">
        <v>244</v>
      </c>
      <c r="M40" s="101"/>
      <c r="N40" s="124">
        <f>K40</f>
        <v>7.0220000000000005E-2</v>
      </c>
    </row>
    <row r="41" spans="1:14" s="47" customFormat="1" x14ac:dyDescent="0.25">
      <c r="A41" s="672"/>
      <c r="B41" s="101"/>
      <c r="C41" s="102" t="s">
        <v>217</v>
      </c>
      <c r="D41" s="673"/>
      <c r="E41" s="125">
        <v>1000000</v>
      </c>
      <c r="F41" s="101" t="s">
        <v>30</v>
      </c>
      <c r="G41" s="673"/>
      <c r="H41" s="101">
        <v>1</v>
      </c>
      <c r="I41" s="102" t="s">
        <v>229</v>
      </c>
      <c r="J41" s="673"/>
      <c r="K41" s="171"/>
      <c r="L41" s="130" t="s">
        <v>30</v>
      </c>
      <c r="M41" s="101"/>
      <c r="N41" s="127"/>
    </row>
    <row r="42" spans="1:14" s="47" customFormat="1" x14ac:dyDescent="0.25">
      <c r="A42" s="140"/>
      <c r="B42" s="101"/>
      <c r="C42" s="101"/>
      <c r="D42" s="129"/>
      <c r="E42" s="101"/>
      <c r="F42" s="101"/>
      <c r="G42" s="129"/>
      <c r="H42" s="101"/>
      <c r="I42" s="101"/>
      <c r="J42" s="129"/>
      <c r="K42" s="171"/>
      <c r="L42" s="130"/>
      <c r="M42" s="101"/>
      <c r="N42" s="127"/>
    </row>
    <row r="43" spans="1:14" s="47" customFormat="1" x14ac:dyDescent="0.25">
      <c r="A43" s="669">
        <v>13</v>
      </c>
      <c r="B43" s="76"/>
      <c r="C43" s="76"/>
      <c r="D43" s="137"/>
      <c r="E43" s="70">
        <f>$H$2</f>
        <v>70.22</v>
      </c>
      <c r="F43" s="70" t="s">
        <v>243</v>
      </c>
      <c r="G43" s="670" t="s">
        <v>86</v>
      </c>
      <c r="H43" s="131">
        <v>1000</v>
      </c>
      <c r="I43" s="70" t="s">
        <v>231</v>
      </c>
      <c r="J43" s="145" t="s">
        <v>89</v>
      </c>
      <c r="K43" s="177">
        <f>E43*H43</f>
        <v>70220</v>
      </c>
      <c r="L43" s="109" t="s">
        <v>244</v>
      </c>
      <c r="M43" s="76"/>
      <c r="N43" s="147">
        <f>K43</f>
        <v>70220</v>
      </c>
    </row>
    <row r="44" spans="1:14" s="47" customFormat="1" x14ac:dyDescent="0.25">
      <c r="A44" s="669"/>
      <c r="B44" s="76"/>
      <c r="C44" s="76"/>
      <c r="D44" s="137"/>
      <c r="E44" s="76"/>
      <c r="F44" s="76" t="s">
        <v>217</v>
      </c>
      <c r="G44" s="670"/>
      <c r="H44" s="76">
        <v>1</v>
      </c>
      <c r="I44" s="111" t="s">
        <v>229</v>
      </c>
      <c r="J44" s="148"/>
      <c r="K44" s="173"/>
      <c r="L44" s="135" t="s">
        <v>217</v>
      </c>
      <c r="M44" s="76"/>
      <c r="N44" s="136"/>
    </row>
    <row r="45" spans="1:14" s="47" customFormat="1" x14ac:dyDescent="0.25">
      <c r="A45" s="149"/>
      <c r="B45" s="76"/>
      <c r="C45" s="76"/>
      <c r="D45" s="137"/>
      <c r="E45" s="76"/>
      <c r="F45" s="76"/>
      <c r="G45" s="137"/>
      <c r="H45" s="76"/>
      <c r="I45" s="76"/>
      <c r="J45" s="137"/>
      <c r="K45" s="173"/>
      <c r="L45" s="135"/>
      <c r="M45" s="76"/>
      <c r="N45" s="136"/>
    </row>
    <row r="46" spans="1:14" s="47" customFormat="1" x14ac:dyDescent="0.25">
      <c r="A46" s="672">
        <v>14</v>
      </c>
      <c r="B46" s="94">
        <f>$H$2</f>
        <v>70.22</v>
      </c>
      <c r="C46" s="94" t="s">
        <v>243</v>
      </c>
      <c r="D46" s="673" t="s">
        <v>86</v>
      </c>
      <c r="E46" s="143">
        <v>1000</v>
      </c>
      <c r="F46" s="95" t="s">
        <v>217</v>
      </c>
      <c r="G46" s="673" t="s">
        <v>86</v>
      </c>
      <c r="H46" s="143">
        <v>1000</v>
      </c>
      <c r="I46" s="94" t="s">
        <v>231</v>
      </c>
      <c r="J46" s="674" t="s">
        <v>89</v>
      </c>
      <c r="K46" s="150">
        <f>B46*E46*H46</f>
        <v>70220000</v>
      </c>
      <c r="L46" s="123" t="s">
        <v>244</v>
      </c>
      <c r="M46" s="101"/>
      <c r="N46" s="124">
        <f>K46</f>
        <v>70220000</v>
      </c>
    </row>
    <row r="47" spans="1:14" s="47" customFormat="1" x14ac:dyDescent="0.25">
      <c r="A47" s="672"/>
      <c r="B47" s="101"/>
      <c r="C47" s="102" t="s">
        <v>217</v>
      </c>
      <c r="D47" s="673"/>
      <c r="E47" s="125">
        <v>1</v>
      </c>
      <c r="F47" s="101" t="s">
        <v>225</v>
      </c>
      <c r="G47" s="673"/>
      <c r="H47" s="101">
        <v>1</v>
      </c>
      <c r="I47" s="102" t="s">
        <v>229</v>
      </c>
      <c r="J47" s="673"/>
      <c r="K47" s="171"/>
      <c r="L47" s="130" t="s">
        <v>225</v>
      </c>
      <c r="M47" s="101"/>
      <c r="N47" s="127"/>
    </row>
    <row r="48" spans="1:14" s="47" customFormat="1" ht="14.25" customHeight="1" x14ac:dyDescent="0.25">
      <c r="A48" s="140"/>
      <c r="B48" s="101"/>
      <c r="C48" s="101"/>
      <c r="D48" s="129"/>
      <c r="E48" s="101"/>
      <c r="F48" s="101"/>
      <c r="G48" s="129"/>
      <c r="H48" s="101"/>
      <c r="I48" s="101"/>
      <c r="J48" s="129"/>
      <c r="K48" s="171"/>
      <c r="L48" s="130"/>
      <c r="M48" s="101"/>
      <c r="N48" s="127"/>
    </row>
    <row r="49" spans="1:14" s="47" customFormat="1" x14ac:dyDescent="0.25">
      <c r="A49" s="669">
        <v>15</v>
      </c>
      <c r="B49" s="76"/>
      <c r="C49" s="76"/>
      <c r="D49" s="137"/>
      <c r="E49" s="70">
        <f>$H$2</f>
        <v>70.22</v>
      </c>
      <c r="F49" s="70" t="s">
        <v>240</v>
      </c>
      <c r="G49" s="670" t="s">
        <v>86</v>
      </c>
      <c r="H49" s="70">
        <v>1</v>
      </c>
      <c r="I49" s="71" t="s">
        <v>217</v>
      </c>
      <c r="J49" s="671" t="s">
        <v>89</v>
      </c>
      <c r="K49" s="132">
        <f>E49/H50</f>
        <v>7.0220000000000002E-5</v>
      </c>
      <c r="L49" s="109" t="s">
        <v>240</v>
      </c>
      <c r="M49" s="76"/>
      <c r="N49" s="147">
        <f>K49</f>
        <v>7.0220000000000002E-5</v>
      </c>
    </row>
    <row r="50" spans="1:14" s="47" customFormat="1" x14ac:dyDescent="0.25">
      <c r="A50" s="669"/>
      <c r="B50" s="76"/>
      <c r="C50" s="76"/>
      <c r="D50" s="137"/>
      <c r="E50" s="76"/>
      <c r="F50" s="111" t="s">
        <v>217</v>
      </c>
      <c r="G50" s="670"/>
      <c r="H50" s="118">
        <v>1000000</v>
      </c>
      <c r="I50" s="76" t="s">
        <v>30</v>
      </c>
      <c r="J50" s="670"/>
      <c r="K50" s="173"/>
      <c r="L50" s="135" t="s">
        <v>30</v>
      </c>
      <c r="M50" s="76"/>
      <c r="N50" s="136"/>
    </row>
    <row r="51" spans="1:14" s="47" customFormat="1" x14ac:dyDescent="0.25">
      <c r="A51" s="149"/>
      <c r="B51" s="76"/>
      <c r="C51" s="76"/>
      <c r="D51" s="137"/>
      <c r="E51" s="76"/>
      <c r="F51" s="76"/>
      <c r="G51" s="137"/>
      <c r="H51" s="76"/>
      <c r="I51" s="76"/>
      <c r="J51" s="137"/>
      <c r="K51" s="173"/>
      <c r="L51" s="135"/>
      <c r="M51" s="76"/>
      <c r="N51" s="136"/>
    </row>
    <row r="52" spans="1:14" s="47" customFormat="1" x14ac:dyDescent="0.25">
      <c r="A52" s="709">
        <v>16</v>
      </c>
      <c r="B52" s="83"/>
      <c r="C52" s="83"/>
      <c r="D52" s="84"/>
      <c r="E52" s="83"/>
      <c r="F52" s="83"/>
      <c r="G52" s="84"/>
      <c r="H52" s="83"/>
      <c r="I52" s="83"/>
      <c r="J52" s="85"/>
      <c r="K52" s="722">
        <f>$H$2</f>
        <v>70.22</v>
      </c>
      <c r="L52" s="711" t="s">
        <v>240</v>
      </c>
      <c r="M52" s="83"/>
      <c r="N52" s="712">
        <f>K52</f>
        <v>70.22</v>
      </c>
    </row>
    <row r="53" spans="1:14" s="47" customFormat="1" x14ac:dyDescent="0.25">
      <c r="A53" s="675"/>
      <c r="B53" s="713" t="s">
        <v>239</v>
      </c>
      <c r="C53" s="83"/>
      <c r="D53" s="84"/>
      <c r="E53" s="83"/>
      <c r="F53" s="83"/>
      <c r="G53" s="84"/>
      <c r="H53" s="83"/>
      <c r="I53" s="86"/>
      <c r="J53" s="87"/>
      <c r="K53" s="165"/>
      <c r="L53" s="714" t="s">
        <v>217</v>
      </c>
      <c r="M53" s="83"/>
      <c r="N53" s="90"/>
    </row>
    <row r="54" spans="1:14" s="47" customFormat="1" x14ac:dyDescent="0.25">
      <c r="A54" s="91"/>
      <c r="B54" s="83"/>
      <c r="C54" s="83"/>
      <c r="D54" s="84"/>
      <c r="E54" s="83"/>
      <c r="F54" s="83"/>
      <c r="G54" s="84"/>
      <c r="H54" s="83"/>
      <c r="I54" s="83"/>
      <c r="J54" s="84"/>
      <c r="K54" s="165"/>
      <c r="L54" s="89"/>
      <c r="M54" s="83"/>
      <c r="N54" s="90"/>
    </row>
    <row r="55" spans="1:14" s="47" customFormat="1" x14ac:dyDescent="0.25">
      <c r="A55" s="669">
        <v>17</v>
      </c>
      <c r="B55" s="76"/>
      <c r="C55" s="76"/>
      <c r="D55" s="137"/>
      <c r="E55" s="70">
        <f>$H$2</f>
        <v>70.22</v>
      </c>
      <c r="F55" s="70" t="s">
        <v>240</v>
      </c>
      <c r="G55" s="670" t="s">
        <v>86</v>
      </c>
      <c r="H55" s="131">
        <v>1000</v>
      </c>
      <c r="I55" s="71" t="s">
        <v>217</v>
      </c>
      <c r="J55" s="671" t="s">
        <v>89</v>
      </c>
      <c r="K55" s="178">
        <f>E55*H55</f>
        <v>70220</v>
      </c>
      <c r="L55" s="109" t="s">
        <v>240</v>
      </c>
      <c r="M55" s="76"/>
      <c r="N55" s="147">
        <f>K55</f>
        <v>70220</v>
      </c>
    </row>
    <row r="56" spans="1:14" s="47" customFormat="1" x14ac:dyDescent="0.25">
      <c r="A56" s="669"/>
      <c r="B56" s="76"/>
      <c r="C56" s="76"/>
      <c r="D56" s="137"/>
      <c r="E56" s="76"/>
      <c r="F56" s="111" t="s">
        <v>217</v>
      </c>
      <c r="G56" s="670"/>
      <c r="H56" s="118">
        <v>1</v>
      </c>
      <c r="I56" s="76" t="s">
        <v>225</v>
      </c>
      <c r="J56" s="670"/>
      <c r="K56" s="173"/>
      <c r="L56" s="135" t="s">
        <v>225</v>
      </c>
      <c r="M56" s="76"/>
      <c r="N56" s="136"/>
    </row>
    <row r="57" spans="1:14" s="47" customFormat="1" x14ac:dyDescent="0.25">
      <c r="A57" s="149"/>
      <c r="B57" s="76"/>
      <c r="C57" s="76"/>
      <c r="D57" s="137"/>
      <c r="E57" s="76"/>
      <c r="F57" s="76"/>
      <c r="G57" s="137"/>
      <c r="H57" s="76"/>
      <c r="I57" s="76"/>
      <c r="J57" s="137"/>
      <c r="K57" s="173"/>
      <c r="L57" s="135"/>
      <c r="M57" s="76"/>
      <c r="N57" s="136"/>
    </row>
    <row r="58" spans="1:14" s="47" customFormat="1" x14ac:dyDescent="0.25">
      <c r="A58" s="672">
        <v>18</v>
      </c>
      <c r="B58" s="94">
        <f>$H$2</f>
        <v>70.22</v>
      </c>
      <c r="C58" s="94" t="s">
        <v>243</v>
      </c>
      <c r="D58" s="673" t="s">
        <v>86</v>
      </c>
      <c r="E58" s="94">
        <v>1</v>
      </c>
      <c r="F58" s="95" t="s">
        <v>217</v>
      </c>
      <c r="G58" s="673" t="s">
        <v>86</v>
      </c>
      <c r="H58" s="94">
        <v>1</v>
      </c>
      <c r="I58" s="94" t="s">
        <v>234</v>
      </c>
      <c r="J58" s="674" t="s">
        <v>89</v>
      </c>
      <c r="K58" s="179">
        <f>(B58*H58*E58)/(E59*H59)</f>
        <v>7.0220000000000003E-8</v>
      </c>
      <c r="L58" s="123" t="s">
        <v>245</v>
      </c>
      <c r="M58" s="101"/>
      <c r="N58" s="124">
        <f>K58</f>
        <v>7.0220000000000003E-8</v>
      </c>
    </row>
    <row r="59" spans="1:14" s="47" customFormat="1" x14ac:dyDescent="0.25">
      <c r="A59" s="672"/>
      <c r="B59" s="101"/>
      <c r="C59" s="102" t="s">
        <v>217</v>
      </c>
      <c r="D59" s="673"/>
      <c r="E59" s="125">
        <v>1000000</v>
      </c>
      <c r="F59" s="101" t="s">
        <v>30</v>
      </c>
      <c r="G59" s="673"/>
      <c r="H59" s="125">
        <v>1000</v>
      </c>
      <c r="I59" s="102" t="s">
        <v>229</v>
      </c>
      <c r="J59" s="673"/>
      <c r="K59" s="171"/>
      <c r="L59" s="130" t="s">
        <v>30</v>
      </c>
      <c r="M59" s="101"/>
      <c r="N59" s="127"/>
    </row>
    <row r="60" spans="1:14" s="47" customFormat="1" x14ac:dyDescent="0.25">
      <c r="A60" s="140"/>
      <c r="B60" s="101"/>
      <c r="C60" s="101"/>
      <c r="D60" s="129"/>
      <c r="E60" s="101"/>
      <c r="F60" s="101"/>
      <c r="G60" s="129"/>
      <c r="H60" s="101"/>
      <c r="I60" s="101"/>
      <c r="J60" s="129"/>
      <c r="K60" s="171"/>
      <c r="L60" s="130"/>
      <c r="M60" s="101"/>
      <c r="N60" s="127"/>
    </row>
    <row r="61" spans="1:14" s="47" customFormat="1" x14ac:dyDescent="0.25">
      <c r="A61" s="669">
        <v>19</v>
      </c>
      <c r="B61" s="76"/>
      <c r="C61" s="76"/>
      <c r="D61" s="137"/>
      <c r="E61" s="70">
        <f>$H$2</f>
        <v>70.22</v>
      </c>
      <c r="F61" s="70" t="s">
        <v>243</v>
      </c>
      <c r="G61" s="670" t="s">
        <v>86</v>
      </c>
      <c r="H61" s="70">
        <v>1</v>
      </c>
      <c r="I61" s="70" t="s">
        <v>234</v>
      </c>
      <c r="J61" s="145" t="s">
        <v>89</v>
      </c>
      <c r="K61" s="180">
        <f>(E61*H61)/H62</f>
        <v>7.0220000000000005E-2</v>
      </c>
      <c r="L61" s="109" t="s">
        <v>245</v>
      </c>
      <c r="M61" s="76"/>
      <c r="N61" s="147">
        <f>K61</f>
        <v>7.0220000000000005E-2</v>
      </c>
    </row>
    <row r="62" spans="1:14" s="47" customFormat="1" x14ac:dyDescent="0.25">
      <c r="A62" s="669"/>
      <c r="B62" s="76"/>
      <c r="C62" s="76"/>
      <c r="D62" s="137"/>
      <c r="E62" s="76"/>
      <c r="F62" s="76" t="s">
        <v>217</v>
      </c>
      <c r="G62" s="670"/>
      <c r="H62" s="118">
        <v>1000</v>
      </c>
      <c r="I62" s="111" t="s">
        <v>229</v>
      </c>
      <c r="J62" s="148"/>
      <c r="K62" s="173"/>
      <c r="L62" s="135" t="s">
        <v>217</v>
      </c>
      <c r="M62" s="76"/>
      <c r="N62" s="136"/>
    </row>
    <row r="63" spans="1:14" s="47" customFormat="1" x14ac:dyDescent="0.25">
      <c r="A63" s="149"/>
      <c r="B63" s="76"/>
      <c r="C63" s="76"/>
      <c r="D63" s="137"/>
      <c r="E63" s="76"/>
      <c r="F63" s="76"/>
      <c r="G63" s="137"/>
      <c r="H63" s="76"/>
      <c r="I63" s="76"/>
      <c r="J63" s="137"/>
      <c r="K63" s="173"/>
      <c r="L63" s="135"/>
      <c r="M63" s="76"/>
      <c r="N63" s="136"/>
    </row>
    <row r="64" spans="1:14" s="47" customFormat="1" x14ac:dyDescent="0.25">
      <c r="A64" s="672">
        <v>20</v>
      </c>
      <c r="B64" s="94">
        <f>$H$2</f>
        <v>70.22</v>
      </c>
      <c r="C64" s="94" t="s">
        <v>243</v>
      </c>
      <c r="D64" s="673" t="s">
        <v>86</v>
      </c>
      <c r="E64" s="143">
        <v>1000</v>
      </c>
      <c r="F64" s="95" t="s">
        <v>217</v>
      </c>
      <c r="G64" s="673" t="s">
        <v>86</v>
      </c>
      <c r="H64" s="94">
        <v>1</v>
      </c>
      <c r="I64" s="94" t="s">
        <v>234</v>
      </c>
      <c r="J64" s="674" t="s">
        <v>89</v>
      </c>
      <c r="K64" s="176">
        <f>(B64*E64*H64)/(E65*H65)</f>
        <v>70.22</v>
      </c>
      <c r="L64" s="123" t="s">
        <v>245</v>
      </c>
      <c r="M64" s="101"/>
      <c r="N64" s="124">
        <f>K64</f>
        <v>70.22</v>
      </c>
    </row>
    <row r="65" spans="1:14" s="47" customFormat="1" x14ac:dyDescent="0.25">
      <c r="A65" s="672"/>
      <c r="B65" s="101"/>
      <c r="C65" s="102" t="s">
        <v>217</v>
      </c>
      <c r="D65" s="673"/>
      <c r="E65" s="125">
        <v>1</v>
      </c>
      <c r="F65" s="101" t="s">
        <v>225</v>
      </c>
      <c r="G65" s="673"/>
      <c r="H65" s="125">
        <v>1000</v>
      </c>
      <c r="I65" s="102" t="s">
        <v>229</v>
      </c>
      <c r="J65" s="673"/>
      <c r="K65" s="171"/>
      <c r="L65" s="130" t="s">
        <v>225</v>
      </c>
      <c r="M65" s="101"/>
      <c r="N65" s="127"/>
    </row>
    <row r="66" spans="1:14" s="47" customFormat="1" ht="15.75" customHeight="1" x14ac:dyDescent="0.25">
      <c r="A66" s="140"/>
      <c r="B66" s="101"/>
      <c r="C66" s="101"/>
      <c r="D66" s="129"/>
      <c r="E66" s="101"/>
      <c r="F66" s="101"/>
      <c r="G66" s="129"/>
      <c r="H66" s="101"/>
      <c r="I66" s="101"/>
      <c r="J66" s="129"/>
      <c r="K66" s="171"/>
      <c r="L66" s="130"/>
      <c r="M66" s="101"/>
      <c r="N66" s="127"/>
    </row>
    <row r="67" spans="1:14" s="47" customFormat="1" x14ac:dyDescent="0.25">
      <c r="A67" s="669">
        <v>21</v>
      </c>
      <c r="B67" s="70">
        <f>$H$2</f>
        <v>70.22</v>
      </c>
      <c r="C67" s="70" t="s">
        <v>243</v>
      </c>
      <c r="D67" s="670" t="s">
        <v>86</v>
      </c>
      <c r="E67" s="70">
        <v>1</v>
      </c>
      <c r="F67" s="71" t="s">
        <v>217</v>
      </c>
      <c r="G67" s="670" t="s">
        <v>86</v>
      </c>
      <c r="H67" s="70">
        <v>1</v>
      </c>
      <c r="I67" s="70" t="s">
        <v>236</v>
      </c>
      <c r="J67" s="671" t="s">
        <v>89</v>
      </c>
      <c r="K67" s="181">
        <f>(B67*H67*E67)/(E68*H68)</f>
        <v>7.0220000000000003E-14</v>
      </c>
      <c r="L67" s="109" t="s">
        <v>246</v>
      </c>
      <c r="M67" s="76"/>
      <c r="N67" s="147">
        <f>K67</f>
        <v>7.0220000000000003E-14</v>
      </c>
    </row>
    <row r="68" spans="1:14" s="47" customFormat="1" x14ac:dyDescent="0.25">
      <c r="A68" s="669"/>
      <c r="B68" s="76"/>
      <c r="C68" s="111" t="s">
        <v>217</v>
      </c>
      <c r="D68" s="670"/>
      <c r="E68" s="118">
        <v>1000000</v>
      </c>
      <c r="F68" s="76" t="s">
        <v>30</v>
      </c>
      <c r="G68" s="670"/>
      <c r="H68" s="118">
        <v>1000000000</v>
      </c>
      <c r="I68" s="111" t="s">
        <v>229</v>
      </c>
      <c r="J68" s="670"/>
      <c r="K68" s="173"/>
      <c r="L68" s="135" t="s">
        <v>30</v>
      </c>
      <c r="M68" s="76"/>
      <c r="N68" s="136"/>
    </row>
    <row r="69" spans="1:14" s="47" customFormat="1" x14ac:dyDescent="0.25">
      <c r="A69" s="149"/>
      <c r="B69" s="76"/>
      <c r="C69" s="76"/>
      <c r="D69" s="137"/>
      <c r="E69" s="76"/>
      <c r="F69" s="76"/>
      <c r="G69" s="137"/>
      <c r="H69" s="76"/>
      <c r="I69" s="76"/>
      <c r="J69" s="137"/>
      <c r="K69" s="173"/>
      <c r="L69" s="135"/>
      <c r="M69" s="76"/>
      <c r="N69" s="136"/>
    </row>
    <row r="70" spans="1:14" s="47" customFormat="1" x14ac:dyDescent="0.25">
      <c r="A70" s="672">
        <v>22</v>
      </c>
      <c r="B70" s="101"/>
      <c r="C70" s="101"/>
      <c r="D70" s="129"/>
      <c r="E70" s="94">
        <f>$H$2</f>
        <v>70.22</v>
      </c>
      <c r="F70" s="94" t="s">
        <v>243</v>
      </c>
      <c r="G70" s="673" t="s">
        <v>86</v>
      </c>
      <c r="H70" s="94">
        <v>1</v>
      </c>
      <c r="I70" s="94" t="s">
        <v>236</v>
      </c>
      <c r="J70" s="155" t="s">
        <v>89</v>
      </c>
      <c r="K70" s="156">
        <f>(E70*H70)/H71</f>
        <v>7.0220000000000003E-8</v>
      </c>
      <c r="L70" s="123" t="s">
        <v>246</v>
      </c>
      <c r="M70" s="101"/>
      <c r="N70" s="124">
        <f>K70</f>
        <v>7.0220000000000003E-8</v>
      </c>
    </row>
    <row r="71" spans="1:14" s="47" customFormat="1" x14ac:dyDescent="0.25">
      <c r="A71" s="672"/>
      <c r="B71" s="101"/>
      <c r="C71" s="101"/>
      <c r="D71" s="129"/>
      <c r="E71" s="101"/>
      <c r="F71" s="101" t="s">
        <v>217</v>
      </c>
      <c r="G71" s="673"/>
      <c r="H71" s="125">
        <v>1000000000</v>
      </c>
      <c r="I71" s="102" t="s">
        <v>229</v>
      </c>
      <c r="J71" s="157"/>
      <c r="K71" s="171"/>
      <c r="L71" s="130" t="s">
        <v>217</v>
      </c>
      <c r="M71" s="101"/>
      <c r="N71" s="127"/>
    </row>
    <row r="72" spans="1:14" s="47" customFormat="1" x14ac:dyDescent="0.25">
      <c r="A72" s="140"/>
      <c r="B72" s="101"/>
      <c r="C72" s="101"/>
      <c r="D72" s="129"/>
      <c r="E72" s="101"/>
      <c r="F72" s="101"/>
      <c r="G72" s="129"/>
      <c r="H72" s="101"/>
      <c r="I72" s="101"/>
      <c r="J72" s="129"/>
      <c r="K72" s="171"/>
      <c r="L72" s="130"/>
      <c r="M72" s="101"/>
      <c r="N72" s="127"/>
    </row>
    <row r="73" spans="1:14" s="47" customFormat="1" x14ac:dyDescent="0.25">
      <c r="A73" s="669">
        <v>23</v>
      </c>
      <c r="B73" s="70">
        <f>$H$2</f>
        <v>70.22</v>
      </c>
      <c r="C73" s="70" t="s">
        <v>243</v>
      </c>
      <c r="D73" s="670" t="s">
        <v>86</v>
      </c>
      <c r="E73" s="131">
        <v>1000</v>
      </c>
      <c r="F73" s="71" t="s">
        <v>217</v>
      </c>
      <c r="G73" s="670" t="s">
        <v>86</v>
      </c>
      <c r="H73" s="70">
        <v>1</v>
      </c>
      <c r="I73" s="70" t="s">
        <v>236</v>
      </c>
      <c r="J73" s="671" t="s">
        <v>89</v>
      </c>
      <c r="K73" s="182">
        <f>(B73*E73*H73)/(E74*H74)</f>
        <v>7.0220000000000002E-5</v>
      </c>
      <c r="L73" s="109" t="s">
        <v>246</v>
      </c>
      <c r="M73" s="76"/>
      <c r="N73" s="147">
        <f>K73</f>
        <v>7.0220000000000002E-5</v>
      </c>
    </row>
    <row r="74" spans="1:14" s="47" customFormat="1" x14ac:dyDescent="0.25">
      <c r="A74" s="669"/>
      <c r="B74" s="76"/>
      <c r="C74" s="111" t="s">
        <v>217</v>
      </c>
      <c r="D74" s="670"/>
      <c r="E74" s="118">
        <v>1</v>
      </c>
      <c r="F74" s="76" t="s">
        <v>225</v>
      </c>
      <c r="G74" s="670"/>
      <c r="H74" s="118">
        <v>1000000000</v>
      </c>
      <c r="I74" s="111" t="s">
        <v>229</v>
      </c>
      <c r="J74" s="670"/>
      <c r="K74" s="173"/>
      <c r="L74" s="135" t="s">
        <v>225</v>
      </c>
      <c r="M74" s="76"/>
      <c r="N74" s="136"/>
    </row>
    <row r="75" spans="1:14" s="47" customFormat="1" x14ac:dyDescent="0.25">
      <c r="A75" s="149"/>
      <c r="B75" s="76"/>
      <c r="C75" s="76"/>
      <c r="D75" s="137"/>
      <c r="E75" s="76"/>
      <c r="F75" s="76"/>
      <c r="G75" s="137"/>
      <c r="H75" s="76"/>
      <c r="I75" s="76"/>
      <c r="J75" s="137"/>
      <c r="K75" s="173"/>
      <c r="L75" s="159"/>
      <c r="M75" s="76"/>
      <c r="N75" s="136"/>
    </row>
    <row r="76" spans="1:14" s="47" customFormat="1" x14ac:dyDescent="0.25">
      <c r="D76" s="160"/>
      <c r="G76" s="160"/>
      <c r="J76" s="160"/>
      <c r="N76" s="162"/>
    </row>
  </sheetData>
  <sheetProtection algorithmName="SHA-512" hashValue="ETNSqUfmVdLzOyf20b7PSJogsyzqH+v4g4FFqPmIsZchy2K21HIdY19CjB6+UQNtEbFKC0KsHhYg+newOCo/GQ==" saltValue="hanID2PAfOmp1yYD2Sum4Q==" spinCount="100000" sheet="1" objects="1" scenarios="1"/>
  <mergeCells count="75">
    <mergeCell ref="A13:A14"/>
    <mergeCell ref="G13:G14"/>
    <mergeCell ref="J13:J14"/>
    <mergeCell ref="K6:L6"/>
    <mergeCell ref="A7:A8"/>
    <mergeCell ref="G7:G8"/>
    <mergeCell ref="J7:J8"/>
    <mergeCell ref="A10:A11"/>
    <mergeCell ref="A16:A17"/>
    <mergeCell ref="D16:D17"/>
    <mergeCell ref="G16:G17"/>
    <mergeCell ref="J16:J17"/>
    <mergeCell ref="A19:A20"/>
    <mergeCell ref="D19:D20"/>
    <mergeCell ref="G19:G20"/>
    <mergeCell ref="J19:J20"/>
    <mergeCell ref="A22:A23"/>
    <mergeCell ref="G22:G23"/>
    <mergeCell ref="J22:J23"/>
    <mergeCell ref="A25:A26"/>
    <mergeCell ref="D25:D26"/>
    <mergeCell ref="G25:G26"/>
    <mergeCell ref="J25:J26"/>
    <mergeCell ref="A28:A29"/>
    <mergeCell ref="D28:D29"/>
    <mergeCell ref="G28:G29"/>
    <mergeCell ref="J28:J29"/>
    <mergeCell ref="A31:A32"/>
    <mergeCell ref="D31:D32"/>
    <mergeCell ref="G31:G32"/>
    <mergeCell ref="J31:J32"/>
    <mergeCell ref="A34:A35"/>
    <mergeCell ref="G34:G35"/>
    <mergeCell ref="J34:J35"/>
    <mergeCell ref="A37:A38"/>
    <mergeCell ref="D37:D38"/>
    <mergeCell ref="G37:G38"/>
    <mergeCell ref="J37:J38"/>
    <mergeCell ref="A40:A41"/>
    <mergeCell ref="D40:D41"/>
    <mergeCell ref="G40:G41"/>
    <mergeCell ref="J40:J41"/>
    <mergeCell ref="A43:A44"/>
    <mergeCell ref="G43:G44"/>
    <mergeCell ref="A46:A47"/>
    <mergeCell ref="D46:D47"/>
    <mergeCell ref="G46:G47"/>
    <mergeCell ref="J46:J47"/>
    <mergeCell ref="A49:A50"/>
    <mergeCell ref="G49:G50"/>
    <mergeCell ref="J49:J50"/>
    <mergeCell ref="J64:J65"/>
    <mergeCell ref="A52:A53"/>
    <mergeCell ref="A55:A56"/>
    <mergeCell ref="G55:G56"/>
    <mergeCell ref="J55:J56"/>
    <mergeCell ref="A58:A59"/>
    <mergeCell ref="D58:D59"/>
    <mergeCell ref="G58:G59"/>
    <mergeCell ref="J58:J59"/>
    <mergeCell ref="A61:A62"/>
    <mergeCell ref="G61:G62"/>
    <mergeCell ref="A64:A65"/>
    <mergeCell ref="D64:D65"/>
    <mergeCell ref="G64:G65"/>
    <mergeCell ref="A73:A74"/>
    <mergeCell ref="D73:D74"/>
    <mergeCell ref="G73:G74"/>
    <mergeCell ref="J73:J74"/>
    <mergeCell ref="A67:A68"/>
    <mergeCell ref="D67:D68"/>
    <mergeCell ref="G67:G68"/>
    <mergeCell ref="J67:J68"/>
    <mergeCell ref="A70:A71"/>
    <mergeCell ref="G70:G7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69A9-598C-4348-B6F4-9CDBD05FD1D6}">
  <dimension ref="A1:N76"/>
  <sheetViews>
    <sheetView workbookViewId="0">
      <selection activeCell="K3" sqref="K3"/>
    </sheetView>
  </sheetViews>
  <sheetFormatPr defaultRowHeight="15" x14ac:dyDescent="0.25"/>
  <cols>
    <col min="2" max="2" width="10.7109375" customWidth="1"/>
    <col min="4" max="4" width="9.140625" style="48"/>
    <col min="5" max="5" width="12.42578125" customWidth="1"/>
    <col min="7" max="7" width="9.140625" style="48"/>
    <col min="8" max="8" width="14.42578125" customWidth="1"/>
    <col min="10" max="10" width="9.140625" style="48"/>
    <col min="11" max="11" width="25.85546875" customWidth="1"/>
    <col min="13" max="13" width="2.85546875" customWidth="1"/>
    <col min="14" max="14" width="12.42578125" style="12" customWidth="1"/>
  </cols>
  <sheetData>
    <row r="1" spans="1:14" ht="15.75" thickBot="1" x14ac:dyDescent="0.3">
      <c r="E1" s="716" t="s">
        <v>91</v>
      </c>
      <c r="H1" s="717" t="s">
        <v>90</v>
      </c>
    </row>
    <row r="2" spans="1:14" ht="19.5" thickBot="1" x14ac:dyDescent="0.35">
      <c r="A2" s="725" t="s">
        <v>216</v>
      </c>
      <c r="E2" s="718">
        <v>1.25</v>
      </c>
      <c r="F2" s="719" t="s">
        <v>217</v>
      </c>
      <c r="H2" s="718">
        <v>70.22</v>
      </c>
      <c r="I2" s="720" t="s">
        <v>247</v>
      </c>
    </row>
    <row r="3" spans="1:14" ht="15.75" thickBot="1" x14ac:dyDescent="0.3">
      <c r="E3" s="60"/>
      <c r="F3" s="718" t="s">
        <v>219</v>
      </c>
      <c r="H3" s="60"/>
      <c r="I3" s="719" t="s">
        <v>217</v>
      </c>
    </row>
    <row r="4" spans="1:14" ht="12.75" customHeight="1" x14ac:dyDescent="0.25"/>
    <row r="5" spans="1:14" ht="12" customHeight="1" x14ac:dyDescent="0.25">
      <c r="A5" s="61" t="s">
        <v>220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ht="46.5" thickBot="1" x14ac:dyDescent="0.35">
      <c r="A6" s="63" t="s">
        <v>221</v>
      </c>
      <c r="B6" s="64"/>
      <c r="C6" s="64"/>
      <c r="D6" s="64"/>
      <c r="E6" s="64"/>
      <c r="F6" s="64"/>
      <c r="G6" s="64"/>
      <c r="H6" s="64"/>
      <c r="I6" s="64"/>
      <c r="J6" s="65"/>
      <c r="K6" s="682" t="s">
        <v>222</v>
      </c>
      <c r="L6" s="683"/>
      <c r="M6" s="66"/>
      <c r="N6" s="67" t="s">
        <v>223</v>
      </c>
    </row>
    <row r="7" spans="1:14" x14ac:dyDescent="0.25">
      <c r="A7" s="679">
        <v>1</v>
      </c>
      <c r="B7" s="68"/>
      <c r="C7" s="68"/>
      <c r="D7" s="69"/>
      <c r="E7" s="70">
        <f>$E$2</f>
        <v>1.25</v>
      </c>
      <c r="F7" s="71" t="s">
        <v>217</v>
      </c>
      <c r="G7" s="680" t="s">
        <v>86</v>
      </c>
      <c r="H7" s="72">
        <v>1000000</v>
      </c>
      <c r="I7" s="68" t="s">
        <v>30</v>
      </c>
      <c r="J7" s="681" t="s">
        <v>89</v>
      </c>
      <c r="K7" s="163">
        <f>E7*H7</f>
        <v>1250000</v>
      </c>
      <c r="L7" s="74" t="s">
        <v>30</v>
      </c>
      <c r="M7" s="68"/>
      <c r="N7" s="75">
        <f>K7</f>
        <v>1250000</v>
      </c>
    </row>
    <row r="8" spans="1:14" x14ac:dyDescent="0.25">
      <c r="A8" s="679"/>
      <c r="B8" s="68"/>
      <c r="C8" s="68"/>
      <c r="D8" s="69"/>
      <c r="E8" s="76"/>
      <c r="F8" s="76" t="str">
        <f>$F$3</f>
        <v>gallon</v>
      </c>
      <c r="G8" s="680"/>
      <c r="H8" s="77">
        <v>1</v>
      </c>
      <c r="I8" s="78" t="s">
        <v>217</v>
      </c>
      <c r="J8" s="681"/>
      <c r="K8" s="164"/>
      <c r="L8" s="80" t="str">
        <f>$F$3</f>
        <v>gallon</v>
      </c>
      <c r="M8" s="68"/>
      <c r="N8" s="81"/>
    </row>
    <row r="9" spans="1:14" x14ac:dyDescent="0.25">
      <c r="A9" s="82"/>
      <c r="B9" s="68"/>
      <c r="C9" s="68"/>
      <c r="D9" s="69"/>
      <c r="E9" s="68"/>
      <c r="F9" s="68"/>
      <c r="G9" s="69"/>
      <c r="H9" s="68"/>
      <c r="I9" s="68"/>
      <c r="J9" s="69"/>
      <c r="K9" s="164"/>
      <c r="L9" s="80"/>
      <c r="M9" s="68"/>
      <c r="N9" s="81"/>
    </row>
    <row r="10" spans="1:14" x14ac:dyDescent="0.25">
      <c r="A10" s="709">
        <v>2</v>
      </c>
      <c r="B10" s="83"/>
      <c r="C10" s="83"/>
      <c r="D10" s="84"/>
      <c r="E10" s="83"/>
      <c r="F10" s="83"/>
      <c r="G10" s="84"/>
      <c r="H10" s="83"/>
      <c r="I10" s="83"/>
      <c r="J10" s="85"/>
      <c r="K10" s="721">
        <f>$E$2</f>
        <v>1.25</v>
      </c>
      <c r="L10" s="711" t="s">
        <v>217</v>
      </c>
      <c r="M10" s="83"/>
      <c r="N10" s="712">
        <f>K10</f>
        <v>1.25</v>
      </c>
    </row>
    <row r="11" spans="1:14" x14ac:dyDescent="0.25">
      <c r="A11" s="709"/>
      <c r="B11" s="713" t="s">
        <v>224</v>
      </c>
      <c r="C11" s="83"/>
      <c r="D11" s="84"/>
      <c r="E11" s="83"/>
      <c r="F11" s="83"/>
      <c r="G11" s="84"/>
      <c r="H11" s="83"/>
      <c r="I11" s="86"/>
      <c r="J11" s="87"/>
      <c r="K11" s="165"/>
      <c r="L11" s="714" t="str">
        <f>$F$3</f>
        <v>gallon</v>
      </c>
      <c r="M11" s="83"/>
      <c r="N11" s="90"/>
    </row>
    <row r="12" spans="1:14" x14ac:dyDescent="0.25">
      <c r="A12" s="91"/>
      <c r="B12" s="83"/>
      <c r="C12" s="83"/>
      <c r="D12" s="84"/>
      <c r="E12" s="83"/>
      <c r="F12" s="83"/>
      <c r="G12" s="84"/>
      <c r="H12" s="83"/>
      <c r="I12" s="83"/>
      <c r="J12" s="84"/>
      <c r="K12" s="165"/>
      <c r="L12" s="89"/>
      <c r="M12" s="83"/>
      <c r="N12" s="90"/>
    </row>
    <row r="13" spans="1:14" x14ac:dyDescent="0.25">
      <c r="A13" s="679">
        <v>3</v>
      </c>
      <c r="B13" s="68"/>
      <c r="C13" s="68"/>
      <c r="D13" s="69"/>
      <c r="E13" s="70">
        <f>$E$2</f>
        <v>1.25</v>
      </c>
      <c r="F13" s="71" t="s">
        <v>217</v>
      </c>
      <c r="G13" s="680" t="s">
        <v>86</v>
      </c>
      <c r="H13" s="92">
        <v>1</v>
      </c>
      <c r="I13" s="68" t="s">
        <v>225</v>
      </c>
      <c r="J13" s="681" t="s">
        <v>89</v>
      </c>
      <c r="K13" s="117">
        <f>E13/H14</f>
        <v>1.25E-3</v>
      </c>
      <c r="L13" s="74" t="s">
        <v>225</v>
      </c>
      <c r="M13" s="68"/>
      <c r="N13" s="75">
        <f>K13</f>
        <v>1.25E-3</v>
      </c>
    </row>
    <row r="14" spans="1:14" x14ac:dyDescent="0.25">
      <c r="A14" s="679"/>
      <c r="B14" s="68"/>
      <c r="C14" s="68"/>
      <c r="D14" s="69"/>
      <c r="E14" s="76"/>
      <c r="F14" s="76" t="str">
        <f>$F$3</f>
        <v>gallon</v>
      </c>
      <c r="G14" s="680"/>
      <c r="H14" s="77">
        <v>1000</v>
      </c>
      <c r="I14" s="78" t="s">
        <v>217</v>
      </c>
      <c r="J14" s="681"/>
      <c r="K14" s="164"/>
      <c r="L14" s="80" t="str">
        <f>$F$3</f>
        <v>gallon</v>
      </c>
      <c r="M14" s="68"/>
      <c r="N14" s="81"/>
    </row>
    <row r="15" spans="1:14" x14ac:dyDescent="0.25">
      <c r="A15" s="82"/>
      <c r="B15" s="68"/>
      <c r="C15" s="68"/>
      <c r="D15" s="69"/>
      <c r="E15" s="68"/>
      <c r="F15" s="68"/>
      <c r="G15" s="69"/>
      <c r="H15" s="68"/>
      <c r="I15" s="68"/>
      <c r="J15" s="69"/>
      <c r="K15" s="164"/>
      <c r="L15" s="80"/>
      <c r="M15" s="68"/>
      <c r="N15" s="81"/>
    </row>
    <row r="16" spans="1:14" x14ac:dyDescent="0.25">
      <c r="A16" s="676">
        <v>4</v>
      </c>
      <c r="B16" s="94">
        <f>$E$2</f>
        <v>1.25</v>
      </c>
      <c r="C16" s="95" t="s">
        <v>217</v>
      </c>
      <c r="D16" s="677" t="s">
        <v>86</v>
      </c>
      <c r="E16" s="94">
        <f>$H$2</f>
        <v>70.22</v>
      </c>
      <c r="F16" s="94" t="s">
        <v>247</v>
      </c>
      <c r="G16" s="677" t="s">
        <v>86</v>
      </c>
      <c r="H16" s="96">
        <v>2.2046199999999998</v>
      </c>
      <c r="I16" s="96" t="s">
        <v>227</v>
      </c>
      <c r="J16" s="678" t="s">
        <v>89</v>
      </c>
      <c r="K16" s="183">
        <f>B16*E16*H16</f>
        <v>193.51052049999998</v>
      </c>
      <c r="L16" s="98" t="s">
        <v>248</v>
      </c>
      <c r="M16" s="99"/>
      <c r="N16" s="100">
        <f>K16</f>
        <v>193.51052049999998</v>
      </c>
    </row>
    <row r="17" spans="1:14" x14ac:dyDescent="0.25">
      <c r="A17" s="676"/>
      <c r="B17" s="101"/>
      <c r="C17" s="101" t="str">
        <f>$F$3</f>
        <v>gallon</v>
      </c>
      <c r="D17" s="677"/>
      <c r="E17" s="83"/>
      <c r="F17" s="102" t="s">
        <v>217</v>
      </c>
      <c r="G17" s="677"/>
      <c r="H17" s="99">
        <v>1</v>
      </c>
      <c r="I17" s="103" t="s">
        <v>229</v>
      </c>
      <c r="J17" s="677"/>
      <c r="K17" s="167"/>
      <c r="L17" s="105" t="str">
        <f>$F$3</f>
        <v>gallon</v>
      </c>
      <c r="M17" s="99"/>
      <c r="N17" s="106"/>
    </row>
    <row r="18" spans="1:14" x14ac:dyDescent="0.25">
      <c r="A18" s="99"/>
      <c r="B18" s="99"/>
      <c r="C18" s="99"/>
      <c r="D18" s="107"/>
      <c r="E18" s="99"/>
      <c r="F18" s="99"/>
      <c r="G18" s="107"/>
      <c r="H18" s="99"/>
      <c r="I18" s="99"/>
      <c r="J18" s="107"/>
      <c r="K18" s="167"/>
      <c r="L18" s="105"/>
      <c r="M18" s="99"/>
      <c r="N18" s="106"/>
    </row>
    <row r="19" spans="1:14" x14ac:dyDescent="0.25">
      <c r="A19" s="679">
        <v>5</v>
      </c>
      <c r="B19" s="70">
        <f>$E$2</f>
        <v>1.25</v>
      </c>
      <c r="C19" s="71" t="s">
        <v>217</v>
      </c>
      <c r="D19" s="680" t="s">
        <v>86</v>
      </c>
      <c r="E19" s="70">
        <f>$H$2</f>
        <v>70.22</v>
      </c>
      <c r="F19" s="70" t="s">
        <v>247</v>
      </c>
      <c r="G19" s="680" t="s">
        <v>86</v>
      </c>
      <c r="H19" s="72">
        <v>1000</v>
      </c>
      <c r="I19" s="92" t="s">
        <v>231</v>
      </c>
      <c r="J19" s="681" t="s">
        <v>89</v>
      </c>
      <c r="K19" s="184">
        <f>B19*E19*H19</f>
        <v>87775</v>
      </c>
      <c r="L19" s="109" t="s">
        <v>249</v>
      </c>
      <c r="M19" s="68"/>
      <c r="N19" s="75">
        <f>K19</f>
        <v>87775</v>
      </c>
    </row>
    <row r="20" spans="1:14" x14ac:dyDescent="0.25">
      <c r="A20" s="679"/>
      <c r="B20" s="76"/>
      <c r="C20" s="76" t="str">
        <f>$F$3</f>
        <v>gallon</v>
      </c>
      <c r="D20" s="680"/>
      <c r="E20" s="110"/>
      <c r="F20" s="111" t="s">
        <v>217</v>
      </c>
      <c r="G20" s="680"/>
      <c r="H20" s="68">
        <v>1</v>
      </c>
      <c r="I20" s="112" t="s">
        <v>229</v>
      </c>
      <c r="J20" s="680"/>
      <c r="K20" s="164"/>
      <c r="L20" s="80" t="str">
        <f>$F$3</f>
        <v>gallon</v>
      </c>
      <c r="M20" s="68"/>
      <c r="N20" s="81"/>
    </row>
    <row r="21" spans="1:14" x14ac:dyDescent="0.25">
      <c r="A21" s="68"/>
      <c r="B21" s="68"/>
      <c r="C21" s="68"/>
      <c r="D21" s="69"/>
      <c r="E21" s="68"/>
      <c r="F21" s="68"/>
      <c r="G21" s="69"/>
      <c r="H21" s="68"/>
      <c r="I21" s="68"/>
      <c r="J21" s="69"/>
      <c r="K21" s="164"/>
      <c r="L21" s="80"/>
      <c r="M21" s="68"/>
      <c r="N21" s="81"/>
    </row>
    <row r="22" spans="1:14" x14ac:dyDescent="0.25">
      <c r="A22" s="676">
        <v>6</v>
      </c>
      <c r="B22" s="99"/>
      <c r="C22" s="99"/>
      <c r="D22" s="107"/>
      <c r="E22" s="94">
        <f>$E$2</f>
        <v>1.25</v>
      </c>
      <c r="F22" s="95" t="s">
        <v>217</v>
      </c>
      <c r="G22" s="677" t="s">
        <v>86</v>
      </c>
      <c r="H22" s="94">
        <f>$H$2</f>
        <v>70.22</v>
      </c>
      <c r="I22" s="94" t="s">
        <v>247</v>
      </c>
      <c r="J22" s="678" t="s">
        <v>89</v>
      </c>
      <c r="K22" s="183">
        <f>E22*H22</f>
        <v>87.775000000000006</v>
      </c>
      <c r="L22" s="98" t="s">
        <v>247</v>
      </c>
      <c r="M22" s="99"/>
      <c r="N22" s="114">
        <f>K22</f>
        <v>87.775000000000006</v>
      </c>
    </row>
    <row r="23" spans="1:14" x14ac:dyDescent="0.25">
      <c r="A23" s="676"/>
      <c r="B23" s="99"/>
      <c r="C23" s="99"/>
      <c r="D23" s="107"/>
      <c r="E23" s="101"/>
      <c r="F23" s="101" t="str">
        <f>$F$3</f>
        <v>gallon</v>
      </c>
      <c r="G23" s="677"/>
      <c r="H23" s="83"/>
      <c r="I23" s="102" t="s">
        <v>217</v>
      </c>
      <c r="J23" s="677"/>
      <c r="K23" s="167"/>
      <c r="L23" s="105" t="str">
        <f>$F$3</f>
        <v>gallon</v>
      </c>
      <c r="M23" s="99"/>
      <c r="N23" s="106"/>
    </row>
    <row r="24" spans="1:14" x14ac:dyDescent="0.25">
      <c r="A24" s="115"/>
      <c r="B24" s="99"/>
      <c r="C24" s="99"/>
      <c r="D24" s="107"/>
      <c r="E24" s="83"/>
      <c r="F24" s="83"/>
      <c r="G24" s="116"/>
      <c r="H24" s="83"/>
      <c r="I24" s="86"/>
      <c r="J24" s="116"/>
      <c r="K24" s="167"/>
      <c r="L24" s="105"/>
      <c r="M24" s="99"/>
      <c r="N24" s="106"/>
    </row>
    <row r="25" spans="1:14" ht="16.5" customHeight="1" x14ac:dyDescent="0.25">
      <c r="A25" s="679">
        <v>7</v>
      </c>
      <c r="B25" s="70">
        <f>$E$2</f>
        <v>1.25</v>
      </c>
      <c r="C25" s="71" t="s">
        <v>217</v>
      </c>
      <c r="D25" s="680" t="s">
        <v>86</v>
      </c>
      <c r="E25" s="70">
        <f>$H$2</f>
        <v>70.22</v>
      </c>
      <c r="F25" s="70" t="s">
        <v>247</v>
      </c>
      <c r="G25" s="680" t="s">
        <v>86</v>
      </c>
      <c r="H25" s="70">
        <v>1</v>
      </c>
      <c r="I25" s="70" t="s">
        <v>234</v>
      </c>
      <c r="J25" s="681" t="s">
        <v>89</v>
      </c>
      <c r="K25" s="185">
        <f>B25*E25*H25/H26</f>
        <v>8.7775000000000006E-2</v>
      </c>
      <c r="L25" s="74" t="s">
        <v>250</v>
      </c>
      <c r="M25" s="68"/>
      <c r="N25" s="75">
        <f>K25</f>
        <v>8.7775000000000006E-2</v>
      </c>
    </row>
    <row r="26" spans="1:14" x14ac:dyDescent="0.25">
      <c r="A26" s="679"/>
      <c r="B26" s="76"/>
      <c r="C26" s="76" t="str">
        <f>$F$3</f>
        <v>gallon</v>
      </c>
      <c r="D26" s="680"/>
      <c r="E26" s="110"/>
      <c r="F26" s="111" t="s">
        <v>217</v>
      </c>
      <c r="G26" s="680"/>
      <c r="H26" s="118">
        <v>1000</v>
      </c>
      <c r="I26" s="111" t="s">
        <v>229</v>
      </c>
      <c r="J26" s="680"/>
      <c r="K26" s="164"/>
      <c r="L26" s="80" t="str">
        <f>$F$3</f>
        <v>gallon</v>
      </c>
      <c r="M26" s="68"/>
      <c r="N26" s="81"/>
    </row>
    <row r="27" spans="1:14" x14ac:dyDescent="0.25">
      <c r="A27" s="119"/>
      <c r="B27" s="68"/>
      <c r="C27" s="68"/>
      <c r="D27" s="69"/>
      <c r="E27" s="110"/>
      <c r="F27" s="110"/>
      <c r="G27" s="120"/>
      <c r="H27" s="110"/>
      <c r="I27" s="121"/>
      <c r="J27" s="120"/>
      <c r="K27" s="164"/>
      <c r="L27" s="80"/>
      <c r="M27" s="68"/>
      <c r="N27" s="81"/>
    </row>
    <row r="28" spans="1:14" s="47" customFormat="1" ht="16.5" customHeight="1" x14ac:dyDescent="0.25">
      <c r="A28" s="672">
        <v>8</v>
      </c>
      <c r="B28" s="94">
        <f>$E$2</f>
        <v>1.25</v>
      </c>
      <c r="C28" s="95" t="s">
        <v>217</v>
      </c>
      <c r="D28" s="673" t="s">
        <v>86</v>
      </c>
      <c r="E28" s="94">
        <f>$H$2</f>
        <v>70.22</v>
      </c>
      <c r="F28" s="94" t="s">
        <v>247</v>
      </c>
      <c r="G28" s="673" t="s">
        <v>86</v>
      </c>
      <c r="H28" s="94">
        <v>1</v>
      </c>
      <c r="I28" s="94" t="s">
        <v>236</v>
      </c>
      <c r="J28" s="674" t="s">
        <v>89</v>
      </c>
      <c r="K28" s="186">
        <f>B28*E28*H28/H29</f>
        <v>8.7775000000000003E-8</v>
      </c>
      <c r="L28" s="123" t="s">
        <v>251</v>
      </c>
      <c r="M28" s="101"/>
      <c r="N28" s="124">
        <f>K28</f>
        <v>8.7775000000000003E-8</v>
      </c>
    </row>
    <row r="29" spans="1:14" s="47" customFormat="1" x14ac:dyDescent="0.25">
      <c r="A29" s="672"/>
      <c r="B29" s="101"/>
      <c r="C29" s="101" t="str">
        <f>$F$3</f>
        <v>gallon</v>
      </c>
      <c r="D29" s="673"/>
      <c r="E29" s="101"/>
      <c r="F29" s="102" t="s">
        <v>217</v>
      </c>
      <c r="G29" s="673"/>
      <c r="H29" s="125">
        <v>1000000000</v>
      </c>
      <c r="I29" s="102" t="s">
        <v>229</v>
      </c>
      <c r="J29" s="673"/>
      <c r="K29" s="171"/>
      <c r="L29" s="105" t="str">
        <f>$F$3</f>
        <v>gallon</v>
      </c>
      <c r="M29" s="101"/>
      <c r="N29" s="127"/>
    </row>
    <row r="30" spans="1:14" s="47" customFormat="1" x14ac:dyDescent="0.25">
      <c r="A30" s="128"/>
      <c r="B30" s="101"/>
      <c r="C30" s="101"/>
      <c r="D30" s="129"/>
      <c r="E30" s="101"/>
      <c r="F30" s="101"/>
      <c r="G30" s="129"/>
      <c r="H30" s="101"/>
      <c r="I30" s="101"/>
      <c r="J30" s="129"/>
      <c r="K30" s="171"/>
      <c r="L30" s="130"/>
      <c r="M30" s="101"/>
      <c r="N30" s="127"/>
    </row>
    <row r="31" spans="1:14" s="47" customFormat="1" x14ac:dyDescent="0.25">
      <c r="A31" s="669">
        <v>9</v>
      </c>
      <c r="B31" s="70">
        <f>$H$2</f>
        <v>70.22</v>
      </c>
      <c r="C31" s="70" t="s">
        <v>247</v>
      </c>
      <c r="D31" s="670" t="s">
        <v>86</v>
      </c>
      <c r="E31" s="70">
        <v>2.2046199999999998</v>
      </c>
      <c r="F31" s="70" t="s">
        <v>227</v>
      </c>
      <c r="G31" s="670" t="s">
        <v>86</v>
      </c>
      <c r="H31" s="131">
        <v>1</v>
      </c>
      <c r="I31" s="71" t="s">
        <v>217</v>
      </c>
      <c r="J31" s="671" t="s">
        <v>89</v>
      </c>
      <c r="K31" s="187">
        <f>(B31*E31)/H32</f>
        <v>1.5480841639999997E-4</v>
      </c>
      <c r="L31" s="109" t="s">
        <v>248</v>
      </c>
      <c r="M31" s="76"/>
      <c r="N31" s="133">
        <f>K31</f>
        <v>1.5480841639999997E-4</v>
      </c>
    </row>
    <row r="32" spans="1:14" s="47" customFormat="1" x14ac:dyDescent="0.25">
      <c r="A32" s="669"/>
      <c r="B32" s="76"/>
      <c r="C32" s="76" t="s">
        <v>217</v>
      </c>
      <c r="D32" s="670"/>
      <c r="E32" s="76">
        <v>1</v>
      </c>
      <c r="F32" s="111" t="s">
        <v>229</v>
      </c>
      <c r="G32" s="670"/>
      <c r="H32" s="118">
        <v>1000000</v>
      </c>
      <c r="I32" s="76" t="s">
        <v>30</v>
      </c>
      <c r="J32" s="670"/>
      <c r="K32" s="173"/>
      <c r="L32" s="135" t="s">
        <v>30</v>
      </c>
      <c r="M32" s="76"/>
      <c r="N32" s="136"/>
    </row>
    <row r="33" spans="1:14" s="47" customFormat="1" x14ac:dyDescent="0.25">
      <c r="A33" s="76"/>
      <c r="B33" s="76"/>
      <c r="C33" s="76"/>
      <c r="D33" s="137"/>
      <c r="E33" s="76"/>
      <c r="F33" s="76"/>
      <c r="G33" s="137"/>
      <c r="H33" s="76"/>
      <c r="I33" s="76"/>
      <c r="J33" s="137"/>
      <c r="K33" s="173"/>
      <c r="L33" s="135"/>
      <c r="M33" s="76"/>
      <c r="N33" s="136"/>
    </row>
    <row r="34" spans="1:14" s="47" customFormat="1" x14ac:dyDescent="0.25">
      <c r="A34" s="672">
        <v>10</v>
      </c>
      <c r="B34" s="101"/>
      <c r="C34" s="101"/>
      <c r="D34" s="129"/>
      <c r="E34" s="94">
        <f>$H$2</f>
        <v>70.22</v>
      </c>
      <c r="F34" s="94" t="s">
        <v>247</v>
      </c>
      <c r="G34" s="673" t="s">
        <v>86</v>
      </c>
      <c r="H34" s="94">
        <v>2.2046199999999998</v>
      </c>
      <c r="I34" s="94" t="s">
        <v>227</v>
      </c>
      <c r="J34" s="674" t="s">
        <v>89</v>
      </c>
      <c r="K34" s="176">
        <f>E34*H34</f>
        <v>154.80841639999997</v>
      </c>
      <c r="L34" s="123" t="s">
        <v>248</v>
      </c>
      <c r="M34" s="101"/>
      <c r="N34" s="139">
        <f>K34</f>
        <v>154.80841639999997</v>
      </c>
    </row>
    <row r="35" spans="1:14" s="47" customFormat="1" x14ac:dyDescent="0.25">
      <c r="A35" s="672"/>
      <c r="B35" s="101"/>
      <c r="C35" s="101"/>
      <c r="D35" s="129"/>
      <c r="E35" s="101"/>
      <c r="F35" s="101" t="s">
        <v>217</v>
      </c>
      <c r="G35" s="673"/>
      <c r="H35" s="101">
        <v>1</v>
      </c>
      <c r="I35" s="102" t="s">
        <v>229</v>
      </c>
      <c r="J35" s="673"/>
      <c r="K35" s="171"/>
      <c r="L35" s="130" t="s">
        <v>238</v>
      </c>
      <c r="M35" s="101"/>
      <c r="N35" s="127"/>
    </row>
    <row r="36" spans="1:14" s="47" customFormat="1" x14ac:dyDescent="0.25">
      <c r="A36" s="140"/>
      <c r="B36" s="101"/>
      <c r="C36" s="101"/>
      <c r="D36" s="129"/>
      <c r="E36" s="101"/>
      <c r="F36" s="101"/>
      <c r="G36" s="129"/>
      <c r="H36" s="101"/>
      <c r="I36" s="101"/>
      <c r="J36" s="129"/>
      <c r="K36" s="171"/>
      <c r="L36" s="130"/>
      <c r="M36" s="101"/>
      <c r="N36" s="127"/>
    </row>
    <row r="37" spans="1:14" s="47" customFormat="1" x14ac:dyDescent="0.25">
      <c r="A37" s="669">
        <v>11</v>
      </c>
      <c r="B37" s="70">
        <f>$H$2</f>
        <v>70.22</v>
      </c>
      <c r="C37" s="70" t="s">
        <v>247</v>
      </c>
      <c r="D37" s="670" t="s">
        <v>86</v>
      </c>
      <c r="E37" s="70">
        <v>2.2046199999999998</v>
      </c>
      <c r="F37" s="70" t="s">
        <v>227</v>
      </c>
      <c r="G37" s="670" t="s">
        <v>86</v>
      </c>
      <c r="H37" s="131">
        <v>1000</v>
      </c>
      <c r="I37" s="71" t="s">
        <v>217</v>
      </c>
      <c r="J37" s="671" t="s">
        <v>89</v>
      </c>
      <c r="K37" s="188">
        <f>(B37*E37*H37)</f>
        <v>154808.41639999996</v>
      </c>
      <c r="L37" s="109" t="s">
        <v>248</v>
      </c>
      <c r="M37" s="76"/>
      <c r="N37" s="133">
        <f>K37</f>
        <v>154808.41639999996</v>
      </c>
    </row>
    <row r="38" spans="1:14" s="47" customFormat="1" x14ac:dyDescent="0.25">
      <c r="A38" s="669"/>
      <c r="B38" s="76"/>
      <c r="C38" s="76" t="s">
        <v>217</v>
      </c>
      <c r="D38" s="670"/>
      <c r="E38" s="76">
        <v>1</v>
      </c>
      <c r="F38" s="111" t="s">
        <v>229</v>
      </c>
      <c r="G38" s="670"/>
      <c r="H38" s="118">
        <v>1</v>
      </c>
      <c r="I38" s="76" t="s">
        <v>225</v>
      </c>
      <c r="J38" s="670"/>
      <c r="K38" s="173"/>
      <c r="L38" s="135" t="s">
        <v>225</v>
      </c>
      <c r="M38" s="76"/>
      <c r="N38" s="136"/>
    </row>
    <row r="39" spans="1:14" s="47" customFormat="1" x14ac:dyDescent="0.25">
      <c r="A39" s="142"/>
      <c r="B39" s="76"/>
      <c r="C39" s="76"/>
      <c r="D39" s="137"/>
      <c r="E39" s="76"/>
      <c r="F39" s="76"/>
      <c r="G39" s="137"/>
      <c r="H39" s="76"/>
      <c r="I39" s="76"/>
      <c r="J39" s="137"/>
      <c r="K39" s="173"/>
      <c r="L39" s="135"/>
      <c r="M39" s="76"/>
      <c r="N39" s="136"/>
    </row>
    <row r="40" spans="1:14" s="47" customFormat="1" x14ac:dyDescent="0.25">
      <c r="A40" s="672">
        <v>12</v>
      </c>
      <c r="B40" s="94">
        <f>$H$2</f>
        <v>70.22</v>
      </c>
      <c r="C40" s="94" t="s">
        <v>247</v>
      </c>
      <c r="D40" s="673" t="s">
        <v>86</v>
      </c>
      <c r="E40" s="94">
        <v>1</v>
      </c>
      <c r="F40" s="95" t="s">
        <v>217</v>
      </c>
      <c r="G40" s="673" t="s">
        <v>86</v>
      </c>
      <c r="H40" s="143">
        <v>1000</v>
      </c>
      <c r="I40" s="94" t="s">
        <v>231</v>
      </c>
      <c r="J40" s="674" t="s">
        <v>89</v>
      </c>
      <c r="K40" s="152">
        <f>(B40*H40)/E41</f>
        <v>7.0220000000000005E-2</v>
      </c>
      <c r="L40" s="123" t="s">
        <v>249</v>
      </c>
      <c r="M40" s="101"/>
      <c r="N40" s="124">
        <f>K40</f>
        <v>7.0220000000000005E-2</v>
      </c>
    </row>
    <row r="41" spans="1:14" s="47" customFormat="1" x14ac:dyDescent="0.25">
      <c r="A41" s="672"/>
      <c r="B41" s="101"/>
      <c r="C41" s="102" t="s">
        <v>217</v>
      </c>
      <c r="D41" s="673"/>
      <c r="E41" s="125">
        <v>1000000</v>
      </c>
      <c r="F41" s="101" t="s">
        <v>30</v>
      </c>
      <c r="G41" s="673"/>
      <c r="H41" s="101">
        <v>1</v>
      </c>
      <c r="I41" s="102" t="s">
        <v>229</v>
      </c>
      <c r="J41" s="673"/>
      <c r="K41" s="171"/>
      <c r="L41" s="130" t="s">
        <v>30</v>
      </c>
      <c r="M41" s="101"/>
      <c r="N41" s="127"/>
    </row>
    <row r="42" spans="1:14" s="47" customFormat="1" x14ac:dyDescent="0.25">
      <c r="A42" s="140"/>
      <c r="B42" s="101"/>
      <c r="C42" s="101"/>
      <c r="D42" s="129"/>
      <c r="E42" s="101"/>
      <c r="F42" s="101"/>
      <c r="G42" s="129"/>
      <c r="H42" s="101"/>
      <c r="I42" s="101"/>
      <c r="J42" s="129"/>
      <c r="K42" s="171"/>
      <c r="L42" s="130"/>
      <c r="M42" s="101"/>
      <c r="N42" s="127"/>
    </row>
    <row r="43" spans="1:14" s="47" customFormat="1" x14ac:dyDescent="0.25">
      <c r="A43" s="669">
        <v>13</v>
      </c>
      <c r="B43" s="76"/>
      <c r="C43" s="76"/>
      <c r="D43" s="137"/>
      <c r="E43" s="70">
        <f>$H$2</f>
        <v>70.22</v>
      </c>
      <c r="F43" s="70" t="s">
        <v>247</v>
      </c>
      <c r="G43" s="670" t="s">
        <v>86</v>
      </c>
      <c r="H43" s="131">
        <v>1000</v>
      </c>
      <c r="I43" s="70" t="s">
        <v>231</v>
      </c>
      <c r="J43" s="145" t="s">
        <v>89</v>
      </c>
      <c r="K43" s="177">
        <f>E43*H43</f>
        <v>70220</v>
      </c>
      <c r="L43" s="109" t="s">
        <v>249</v>
      </c>
      <c r="M43" s="76"/>
      <c r="N43" s="147">
        <f>K43</f>
        <v>70220</v>
      </c>
    </row>
    <row r="44" spans="1:14" s="47" customFormat="1" x14ac:dyDescent="0.25">
      <c r="A44" s="669"/>
      <c r="B44" s="76"/>
      <c r="C44" s="76"/>
      <c r="D44" s="137"/>
      <c r="E44" s="76"/>
      <c r="F44" s="76" t="s">
        <v>217</v>
      </c>
      <c r="G44" s="670"/>
      <c r="H44" s="76">
        <v>1</v>
      </c>
      <c r="I44" s="111" t="s">
        <v>229</v>
      </c>
      <c r="J44" s="148"/>
      <c r="K44" s="173"/>
      <c r="L44" s="135" t="s">
        <v>217</v>
      </c>
      <c r="M44" s="76"/>
      <c r="N44" s="136"/>
    </row>
    <row r="45" spans="1:14" s="47" customFormat="1" x14ac:dyDescent="0.25">
      <c r="A45" s="149"/>
      <c r="B45" s="76"/>
      <c r="C45" s="76"/>
      <c r="D45" s="137"/>
      <c r="E45" s="76"/>
      <c r="F45" s="76"/>
      <c r="G45" s="137"/>
      <c r="H45" s="76"/>
      <c r="I45" s="76"/>
      <c r="J45" s="137"/>
      <c r="K45" s="173"/>
      <c r="L45" s="135"/>
      <c r="M45" s="76"/>
      <c r="N45" s="136"/>
    </row>
    <row r="46" spans="1:14" s="47" customFormat="1" x14ac:dyDescent="0.25">
      <c r="A46" s="672">
        <v>14</v>
      </c>
      <c r="B46" s="94">
        <f>$H$2</f>
        <v>70.22</v>
      </c>
      <c r="C46" s="94" t="s">
        <v>247</v>
      </c>
      <c r="D46" s="673" t="s">
        <v>86</v>
      </c>
      <c r="E46" s="143">
        <v>1000</v>
      </c>
      <c r="F46" s="95" t="s">
        <v>217</v>
      </c>
      <c r="G46" s="673" t="s">
        <v>86</v>
      </c>
      <c r="H46" s="143">
        <v>1000</v>
      </c>
      <c r="I46" s="94" t="s">
        <v>231</v>
      </c>
      <c r="J46" s="674" t="s">
        <v>89</v>
      </c>
      <c r="K46" s="150">
        <f>B46*E46*H46</f>
        <v>70220000</v>
      </c>
      <c r="L46" s="123" t="s">
        <v>249</v>
      </c>
      <c r="M46" s="101"/>
      <c r="N46" s="124">
        <f>K46</f>
        <v>70220000</v>
      </c>
    </row>
    <row r="47" spans="1:14" s="47" customFormat="1" x14ac:dyDescent="0.25">
      <c r="A47" s="672"/>
      <c r="B47" s="101"/>
      <c r="C47" s="102" t="s">
        <v>217</v>
      </c>
      <c r="D47" s="673"/>
      <c r="E47" s="125">
        <v>1</v>
      </c>
      <c r="F47" s="101" t="s">
        <v>225</v>
      </c>
      <c r="G47" s="673"/>
      <c r="H47" s="101">
        <v>1</v>
      </c>
      <c r="I47" s="102" t="s">
        <v>229</v>
      </c>
      <c r="J47" s="673"/>
      <c r="K47" s="171"/>
      <c r="L47" s="130" t="s">
        <v>225</v>
      </c>
      <c r="M47" s="101"/>
      <c r="N47" s="127"/>
    </row>
    <row r="48" spans="1:14" s="47" customFormat="1" ht="14.25" customHeight="1" x14ac:dyDescent="0.25">
      <c r="A48" s="140"/>
      <c r="B48" s="101"/>
      <c r="C48" s="101"/>
      <c r="D48" s="129"/>
      <c r="E48" s="101"/>
      <c r="F48" s="101"/>
      <c r="G48" s="129"/>
      <c r="H48" s="101"/>
      <c r="I48" s="101"/>
      <c r="J48" s="129"/>
      <c r="K48" s="171"/>
      <c r="L48" s="130"/>
      <c r="M48" s="101"/>
      <c r="N48" s="127"/>
    </row>
    <row r="49" spans="1:14" s="47" customFormat="1" x14ac:dyDescent="0.25">
      <c r="A49" s="669">
        <v>15</v>
      </c>
      <c r="B49" s="76"/>
      <c r="C49" s="76"/>
      <c r="D49" s="137"/>
      <c r="E49" s="70">
        <f>$H$2</f>
        <v>70.22</v>
      </c>
      <c r="F49" s="70" t="s">
        <v>247</v>
      </c>
      <c r="G49" s="670" t="s">
        <v>86</v>
      </c>
      <c r="H49" s="70">
        <v>1</v>
      </c>
      <c r="I49" s="71" t="s">
        <v>217</v>
      </c>
      <c r="J49" s="671" t="s">
        <v>89</v>
      </c>
      <c r="K49" s="189">
        <f>E49/H50</f>
        <v>7.0220000000000002E-5</v>
      </c>
      <c r="L49" s="109" t="s">
        <v>247</v>
      </c>
      <c r="M49" s="76"/>
      <c r="N49" s="147">
        <f>K49</f>
        <v>7.0220000000000002E-5</v>
      </c>
    </row>
    <row r="50" spans="1:14" s="47" customFormat="1" x14ac:dyDescent="0.25">
      <c r="A50" s="669"/>
      <c r="B50" s="76"/>
      <c r="C50" s="76"/>
      <c r="D50" s="137"/>
      <c r="E50" s="76"/>
      <c r="F50" s="111" t="s">
        <v>217</v>
      </c>
      <c r="G50" s="670"/>
      <c r="H50" s="118">
        <v>1000000</v>
      </c>
      <c r="I50" s="76" t="s">
        <v>30</v>
      </c>
      <c r="J50" s="670"/>
      <c r="K50" s="173"/>
      <c r="L50" s="135" t="s">
        <v>30</v>
      </c>
      <c r="M50" s="76"/>
      <c r="N50" s="136"/>
    </row>
    <row r="51" spans="1:14" s="47" customFormat="1" x14ac:dyDescent="0.25">
      <c r="A51" s="149"/>
      <c r="B51" s="76"/>
      <c r="C51" s="76"/>
      <c r="D51" s="137"/>
      <c r="E51" s="76"/>
      <c r="F51" s="76"/>
      <c r="G51" s="137"/>
      <c r="H51" s="76"/>
      <c r="I51" s="76"/>
      <c r="J51" s="137"/>
      <c r="K51" s="173"/>
      <c r="L51" s="135"/>
      <c r="M51" s="76"/>
      <c r="N51" s="136"/>
    </row>
    <row r="52" spans="1:14" s="47" customFormat="1" x14ac:dyDescent="0.25">
      <c r="A52" s="709">
        <v>16</v>
      </c>
      <c r="B52" s="83"/>
      <c r="C52" s="83"/>
      <c r="D52" s="84"/>
      <c r="E52" s="83"/>
      <c r="F52" s="83"/>
      <c r="G52" s="84"/>
      <c r="H52" s="83"/>
      <c r="I52" s="83"/>
      <c r="J52" s="85"/>
      <c r="K52" s="723">
        <f>$H$2</f>
        <v>70.22</v>
      </c>
      <c r="L52" s="711" t="s">
        <v>247</v>
      </c>
      <c r="M52" s="83"/>
      <c r="N52" s="712">
        <f>K52</f>
        <v>70.22</v>
      </c>
    </row>
    <row r="53" spans="1:14" s="47" customFormat="1" x14ac:dyDescent="0.25">
      <c r="A53" s="675"/>
      <c r="B53" s="713" t="s">
        <v>239</v>
      </c>
      <c r="C53" s="83"/>
      <c r="D53" s="84"/>
      <c r="E53" s="83"/>
      <c r="F53" s="83"/>
      <c r="G53" s="84"/>
      <c r="H53" s="83"/>
      <c r="I53" s="86"/>
      <c r="J53" s="87"/>
      <c r="K53" s="165"/>
      <c r="L53" s="714" t="s">
        <v>217</v>
      </c>
      <c r="M53" s="83"/>
      <c r="N53" s="90"/>
    </row>
    <row r="54" spans="1:14" s="47" customFormat="1" x14ac:dyDescent="0.25">
      <c r="A54" s="91"/>
      <c r="B54" s="83"/>
      <c r="C54" s="83"/>
      <c r="D54" s="84"/>
      <c r="E54" s="83"/>
      <c r="F54" s="83"/>
      <c r="G54" s="84"/>
      <c r="H54" s="83"/>
      <c r="I54" s="83"/>
      <c r="J54" s="84"/>
      <c r="K54" s="165"/>
      <c r="L54" s="89"/>
      <c r="M54" s="83"/>
      <c r="N54" s="90"/>
    </row>
    <row r="55" spans="1:14" s="47" customFormat="1" x14ac:dyDescent="0.25">
      <c r="A55" s="669">
        <v>17</v>
      </c>
      <c r="B55" s="76"/>
      <c r="C55" s="76"/>
      <c r="D55" s="137"/>
      <c r="E55" s="70">
        <f>$H$2</f>
        <v>70.22</v>
      </c>
      <c r="F55" s="70" t="s">
        <v>247</v>
      </c>
      <c r="G55" s="670" t="s">
        <v>86</v>
      </c>
      <c r="H55" s="131">
        <v>1000</v>
      </c>
      <c r="I55" s="71" t="s">
        <v>217</v>
      </c>
      <c r="J55" s="671" t="s">
        <v>89</v>
      </c>
      <c r="K55" s="178">
        <f>E55*H55</f>
        <v>70220</v>
      </c>
      <c r="L55" s="109" t="s">
        <v>247</v>
      </c>
      <c r="M55" s="76"/>
      <c r="N55" s="147">
        <f>K55</f>
        <v>70220</v>
      </c>
    </row>
    <row r="56" spans="1:14" s="47" customFormat="1" x14ac:dyDescent="0.25">
      <c r="A56" s="669"/>
      <c r="B56" s="76"/>
      <c r="C56" s="76"/>
      <c r="D56" s="137"/>
      <c r="E56" s="76"/>
      <c r="F56" s="111" t="s">
        <v>217</v>
      </c>
      <c r="G56" s="670"/>
      <c r="H56" s="118">
        <v>1</v>
      </c>
      <c r="I56" s="76" t="s">
        <v>225</v>
      </c>
      <c r="J56" s="670"/>
      <c r="K56" s="173"/>
      <c r="L56" s="135" t="s">
        <v>225</v>
      </c>
      <c r="M56" s="76"/>
      <c r="N56" s="136"/>
    </row>
    <row r="57" spans="1:14" s="47" customFormat="1" x14ac:dyDescent="0.25">
      <c r="A57" s="149"/>
      <c r="B57" s="76"/>
      <c r="C57" s="76"/>
      <c r="D57" s="137"/>
      <c r="E57" s="76"/>
      <c r="F57" s="76"/>
      <c r="G57" s="137"/>
      <c r="H57" s="76"/>
      <c r="I57" s="76"/>
      <c r="J57" s="137"/>
      <c r="K57" s="173"/>
      <c r="L57" s="135"/>
      <c r="M57" s="76"/>
      <c r="N57" s="136"/>
    </row>
    <row r="58" spans="1:14" s="47" customFormat="1" x14ac:dyDescent="0.25">
      <c r="A58" s="672">
        <v>18</v>
      </c>
      <c r="B58" s="94">
        <f>$H$2</f>
        <v>70.22</v>
      </c>
      <c r="C58" s="94" t="s">
        <v>247</v>
      </c>
      <c r="D58" s="673" t="s">
        <v>86</v>
      </c>
      <c r="E58" s="94">
        <v>1</v>
      </c>
      <c r="F58" s="95" t="s">
        <v>217</v>
      </c>
      <c r="G58" s="673" t="s">
        <v>86</v>
      </c>
      <c r="H58" s="94">
        <v>1</v>
      </c>
      <c r="I58" s="94" t="s">
        <v>234</v>
      </c>
      <c r="J58" s="674" t="s">
        <v>89</v>
      </c>
      <c r="K58" s="190">
        <f>(B58*H58*E58)/(E59*H59)</f>
        <v>7.0220000000000003E-8</v>
      </c>
      <c r="L58" s="123" t="s">
        <v>250</v>
      </c>
      <c r="M58" s="101"/>
      <c r="N58" s="124">
        <f>K58</f>
        <v>7.0220000000000003E-8</v>
      </c>
    </row>
    <row r="59" spans="1:14" s="47" customFormat="1" x14ac:dyDescent="0.25">
      <c r="A59" s="672"/>
      <c r="B59" s="101"/>
      <c r="C59" s="102" t="s">
        <v>217</v>
      </c>
      <c r="D59" s="673"/>
      <c r="E59" s="125">
        <v>1000000</v>
      </c>
      <c r="F59" s="101" t="s">
        <v>30</v>
      </c>
      <c r="G59" s="673"/>
      <c r="H59" s="125">
        <v>1000</v>
      </c>
      <c r="I59" s="102" t="s">
        <v>229</v>
      </c>
      <c r="J59" s="673"/>
      <c r="K59" s="171"/>
      <c r="L59" s="130" t="s">
        <v>30</v>
      </c>
      <c r="M59" s="101"/>
      <c r="N59" s="127"/>
    </row>
    <row r="60" spans="1:14" s="47" customFormat="1" x14ac:dyDescent="0.25">
      <c r="A60" s="140"/>
      <c r="B60" s="101"/>
      <c r="C60" s="101"/>
      <c r="D60" s="129"/>
      <c r="E60" s="101"/>
      <c r="F60" s="101"/>
      <c r="G60" s="129"/>
      <c r="H60" s="101"/>
      <c r="I60" s="101"/>
      <c r="J60" s="129"/>
      <c r="K60" s="171"/>
      <c r="L60" s="130"/>
      <c r="M60" s="101"/>
      <c r="N60" s="127"/>
    </row>
    <row r="61" spans="1:14" s="47" customFormat="1" x14ac:dyDescent="0.25">
      <c r="A61" s="669">
        <v>19</v>
      </c>
      <c r="B61" s="76"/>
      <c r="C61" s="76"/>
      <c r="D61" s="137"/>
      <c r="E61" s="70">
        <f>$H$2</f>
        <v>70.22</v>
      </c>
      <c r="F61" s="70" t="s">
        <v>247</v>
      </c>
      <c r="G61" s="670" t="s">
        <v>86</v>
      </c>
      <c r="H61" s="70">
        <v>1</v>
      </c>
      <c r="I61" s="70" t="s">
        <v>234</v>
      </c>
      <c r="J61" s="145" t="s">
        <v>89</v>
      </c>
      <c r="K61" s="191">
        <f>(E61*H61)/H62</f>
        <v>7.0220000000000005E-2</v>
      </c>
      <c r="L61" s="109" t="s">
        <v>250</v>
      </c>
      <c r="M61" s="76"/>
      <c r="N61" s="147">
        <f>K61</f>
        <v>7.0220000000000005E-2</v>
      </c>
    </row>
    <row r="62" spans="1:14" s="47" customFormat="1" x14ac:dyDescent="0.25">
      <c r="A62" s="669"/>
      <c r="B62" s="76"/>
      <c r="C62" s="76"/>
      <c r="D62" s="137"/>
      <c r="E62" s="76"/>
      <c r="F62" s="76" t="s">
        <v>217</v>
      </c>
      <c r="G62" s="670"/>
      <c r="H62" s="118">
        <v>1000</v>
      </c>
      <c r="I62" s="111" t="s">
        <v>229</v>
      </c>
      <c r="J62" s="148"/>
      <c r="K62" s="173"/>
      <c r="L62" s="135" t="s">
        <v>217</v>
      </c>
      <c r="M62" s="76"/>
      <c r="N62" s="136"/>
    </row>
    <row r="63" spans="1:14" s="47" customFormat="1" x14ac:dyDescent="0.25">
      <c r="A63" s="149"/>
      <c r="B63" s="76"/>
      <c r="C63" s="76"/>
      <c r="D63" s="137"/>
      <c r="E63" s="76"/>
      <c r="F63" s="76"/>
      <c r="G63" s="137"/>
      <c r="H63" s="76"/>
      <c r="I63" s="76"/>
      <c r="J63" s="137"/>
      <c r="K63" s="173"/>
      <c r="L63" s="135"/>
      <c r="M63" s="76"/>
      <c r="N63" s="136"/>
    </row>
    <row r="64" spans="1:14" s="47" customFormat="1" x14ac:dyDescent="0.25">
      <c r="A64" s="672">
        <v>20</v>
      </c>
      <c r="B64" s="94">
        <f>$H$2</f>
        <v>70.22</v>
      </c>
      <c r="C64" s="94" t="s">
        <v>247</v>
      </c>
      <c r="D64" s="673" t="s">
        <v>86</v>
      </c>
      <c r="E64" s="143">
        <v>1000</v>
      </c>
      <c r="F64" s="95" t="s">
        <v>217</v>
      </c>
      <c r="G64" s="673" t="s">
        <v>86</v>
      </c>
      <c r="H64" s="94">
        <v>1</v>
      </c>
      <c r="I64" s="94" t="s">
        <v>234</v>
      </c>
      <c r="J64" s="674" t="s">
        <v>89</v>
      </c>
      <c r="K64" s="176">
        <f>(B64*E64*H64)/(E65*H65)</f>
        <v>70.22</v>
      </c>
      <c r="L64" s="123" t="s">
        <v>250</v>
      </c>
      <c r="M64" s="101"/>
      <c r="N64" s="124">
        <f>K64</f>
        <v>70.22</v>
      </c>
    </row>
    <row r="65" spans="1:14" s="47" customFormat="1" x14ac:dyDescent="0.25">
      <c r="A65" s="672"/>
      <c r="B65" s="101"/>
      <c r="C65" s="102" t="s">
        <v>217</v>
      </c>
      <c r="D65" s="673"/>
      <c r="E65" s="125">
        <v>1</v>
      </c>
      <c r="F65" s="101" t="s">
        <v>225</v>
      </c>
      <c r="G65" s="673"/>
      <c r="H65" s="125">
        <v>1000</v>
      </c>
      <c r="I65" s="102" t="s">
        <v>229</v>
      </c>
      <c r="J65" s="673"/>
      <c r="K65" s="171"/>
      <c r="L65" s="130" t="s">
        <v>225</v>
      </c>
      <c r="M65" s="101"/>
      <c r="N65" s="127"/>
    </row>
    <row r="66" spans="1:14" s="47" customFormat="1" ht="15.75" customHeight="1" x14ac:dyDescent="0.25">
      <c r="A66" s="140"/>
      <c r="B66" s="101"/>
      <c r="C66" s="101"/>
      <c r="D66" s="129"/>
      <c r="E66" s="101"/>
      <c r="F66" s="101"/>
      <c r="G66" s="129"/>
      <c r="H66" s="101"/>
      <c r="I66" s="101"/>
      <c r="J66" s="129"/>
      <c r="K66" s="171"/>
      <c r="L66" s="130"/>
      <c r="M66" s="101"/>
      <c r="N66" s="127"/>
    </row>
    <row r="67" spans="1:14" s="47" customFormat="1" x14ac:dyDescent="0.25">
      <c r="A67" s="669">
        <v>21</v>
      </c>
      <c r="B67" s="70">
        <f>$H$2</f>
        <v>70.22</v>
      </c>
      <c r="C67" s="70" t="s">
        <v>247</v>
      </c>
      <c r="D67" s="670" t="s">
        <v>86</v>
      </c>
      <c r="E67" s="70">
        <v>1</v>
      </c>
      <c r="F67" s="71" t="s">
        <v>217</v>
      </c>
      <c r="G67" s="670" t="s">
        <v>86</v>
      </c>
      <c r="H67" s="70">
        <v>1</v>
      </c>
      <c r="I67" s="70" t="s">
        <v>236</v>
      </c>
      <c r="J67" s="671" t="s">
        <v>89</v>
      </c>
      <c r="K67" s="192">
        <f>(B67*H67*E67)/(E68*H68)</f>
        <v>7.0220000000000003E-14</v>
      </c>
      <c r="L67" s="109" t="s">
        <v>251</v>
      </c>
      <c r="M67" s="76"/>
      <c r="N67" s="147">
        <f>K67</f>
        <v>7.0220000000000003E-14</v>
      </c>
    </row>
    <row r="68" spans="1:14" s="47" customFormat="1" x14ac:dyDescent="0.25">
      <c r="A68" s="669"/>
      <c r="B68" s="76"/>
      <c r="C68" s="111" t="s">
        <v>217</v>
      </c>
      <c r="D68" s="670"/>
      <c r="E68" s="118">
        <v>1000000</v>
      </c>
      <c r="F68" s="76" t="s">
        <v>30</v>
      </c>
      <c r="G68" s="670"/>
      <c r="H68" s="118">
        <v>1000000000</v>
      </c>
      <c r="I68" s="111" t="s">
        <v>229</v>
      </c>
      <c r="J68" s="670"/>
      <c r="K68" s="173"/>
      <c r="L68" s="135" t="s">
        <v>30</v>
      </c>
      <c r="M68" s="76"/>
      <c r="N68" s="136"/>
    </row>
    <row r="69" spans="1:14" s="47" customFormat="1" x14ac:dyDescent="0.25">
      <c r="A69" s="149"/>
      <c r="B69" s="76"/>
      <c r="C69" s="76"/>
      <c r="D69" s="137"/>
      <c r="E69" s="76"/>
      <c r="F69" s="76"/>
      <c r="G69" s="137"/>
      <c r="H69" s="76"/>
      <c r="I69" s="76"/>
      <c r="J69" s="137"/>
      <c r="K69" s="173"/>
      <c r="L69" s="135"/>
      <c r="M69" s="76"/>
      <c r="N69" s="136"/>
    </row>
    <row r="70" spans="1:14" s="47" customFormat="1" x14ac:dyDescent="0.25">
      <c r="A70" s="672">
        <v>22</v>
      </c>
      <c r="B70" s="101"/>
      <c r="C70" s="101"/>
      <c r="D70" s="129"/>
      <c r="E70" s="94">
        <f>$H$2</f>
        <v>70.22</v>
      </c>
      <c r="F70" s="94" t="s">
        <v>247</v>
      </c>
      <c r="G70" s="673" t="s">
        <v>86</v>
      </c>
      <c r="H70" s="94">
        <v>1</v>
      </c>
      <c r="I70" s="94" t="s">
        <v>236</v>
      </c>
      <c r="J70" s="155" t="s">
        <v>89</v>
      </c>
      <c r="K70" s="193">
        <f>(E70*H70)/H71</f>
        <v>7.0220000000000003E-8</v>
      </c>
      <c r="L70" s="123" t="s">
        <v>251</v>
      </c>
      <c r="M70" s="101"/>
      <c r="N70" s="124">
        <f>K70</f>
        <v>7.0220000000000003E-8</v>
      </c>
    </row>
    <row r="71" spans="1:14" s="47" customFormat="1" x14ac:dyDescent="0.25">
      <c r="A71" s="672"/>
      <c r="B71" s="101"/>
      <c r="C71" s="101"/>
      <c r="D71" s="129"/>
      <c r="E71" s="101"/>
      <c r="F71" s="101" t="s">
        <v>217</v>
      </c>
      <c r="G71" s="673"/>
      <c r="H71" s="125">
        <v>1000000000</v>
      </c>
      <c r="I71" s="102" t="s">
        <v>229</v>
      </c>
      <c r="J71" s="157"/>
      <c r="K71" s="171"/>
      <c r="L71" s="130" t="s">
        <v>217</v>
      </c>
      <c r="M71" s="101"/>
      <c r="N71" s="127"/>
    </row>
    <row r="72" spans="1:14" s="47" customFormat="1" x14ac:dyDescent="0.25">
      <c r="A72" s="140"/>
      <c r="B72" s="101"/>
      <c r="C72" s="101"/>
      <c r="D72" s="129"/>
      <c r="E72" s="101"/>
      <c r="F72" s="101"/>
      <c r="G72" s="129"/>
      <c r="H72" s="101"/>
      <c r="I72" s="101"/>
      <c r="J72" s="129"/>
      <c r="K72" s="171"/>
      <c r="L72" s="130"/>
      <c r="M72" s="101"/>
      <c r="N72" s="127"/>
    </row>
    <row r="73" spans="1:14" s="47" customFormat="1" x14ac:dyDescent="0.25">
      <c r="A73" s="669">
        <v>23</v>
      </c>
      <c r="B73" s="70">
        <f>$H$2</f>
        <v>70.22</v>
      </c>
      <c r="C73" s="70" t="s">
        <v>247</v>
      </c>
      <c r="D73" s="670" t="s">
        <v>86</v>
      </c>
      <c r="E73" s="131">
        <v>1000</v>
      </c>
      <c r="F73" s="71" t="s">
        <v>217</v>
      </c>
      <c r="G73" s="670" t="s">
        <v>86</v>
      </c>
      <c r="H73" s="70">
        <v>1</v>
      </c>
      <c r="I73" s="70" t="s">
        <v>236</v>
      </c>
      <c r="J73" s="671" t="s">
        <v>89</v>
      </c>
      <c r="K73" s="187">
        <f>(B73*E73*H73)/(E74*H74)</f>
        <v>7.0220000000000002E-5</v>
      </c>
      <c r="L73" s="109" t="s">
        <v>251</v>
      </c>
      <c r="M73" s="76"/>
      <c r="N73" s="147">
        <f>K73</f>
        <v>7.0220000000000002E-5</v>
      </c>
    </row>
    <row r="74" spans="1:14" s="47" customFormat="1" x14ac:dyDescent="0.25">
      <c r="A74" s="669"/>
      <c r="B74" s="76"/>
      <c r="C74" s="111" t="s">
        <v>217</v>
      </c>
      <c r="D74" s="670"/>
      <c r="E74" s="118">
        <v>1</v>
      </c>
      <c r="F74" s="76" t="s">
        <v>225</v>
      </c>
      <c r="G74" s="670"/>
      <c r="H74" s="118">
        <v>1000000000</v>
      </c>
      <c r="I74" s="111" t="s">
        <v>229</v>
      </c>
      <c r="J74" s="670"/>
      <c r="K74" s="173"/>
      <c r="L74" s="135" t="s">
        <v>225</v>
      </c>
      <c r="M74" s="76"/>
      <c r="N74" s="136"/>
    </row>
    <row r="75" spans="1:14" s="47" customFormat="1" x14ac:dyDescent="0.25">
      <c r="A75" s="149"/>
      <c r="B75" s="76"/>
      <c r="C75" s="76"/>
      <c r="D75" s="137"/>
      <c r="E75" s="76"/>
      <c r="F75" s="76"/>
      <c r="G75" s="137"/>
      <c r="H75" s="76"/>
      <c r="I75" s="76"/>
      <c r="J75" s="137"/>
      <c r="K75" s="173"/>
      <c r="L75" s="159"/>
      <c r="M75" s="76"/>
      <c r="N75" s="136"/>
    </row>
    <row r="76" spans="1:14" s="47" customFormat="1" x14ac:dyDescent="0.25">
      <c r="D76" s="160"/>
      <c r="G76" s="160"/>
      <c r="J76" s="160"/>
      <c r="N76" s="162"/>
    </row>
  </sheetData>
  <sheetProtection algorithmName="SHA-512" hashValue="kzymK1UwoWoP7i2D5cl/Ye8kK1vGspxyXCeuRMzcTLawsl19ZMGwEzQZ2/+i1JFQ+ehOsAPAdvKrT1AHoaKycg==" saltValue="dmEPiXN111zbgus6en3AgQ==" spinCount="100000" sheet="1" objects="1" scenarios="1"/>
  <mergeCells count="75">
    <mergeCell ref="A13:A14"/>
    <mergeCell ref="G13:G14"/>
    <mergeCell ref="J13:J14"/>
    <mergeCell ref="K6:L6"/>
    <mergeCell ref="A7:A8"/>
    <mergeCell ref="G7:G8"/>
    <mergeCell ref="J7:J8"/>
    <mergeCell ref="A10:A11"/>
    <mergeCell ref="A16:A17"/>
    <mergeCell ref="D16:D17"/>
    <mergeCell ref="G16:G17"/>
    <mergeCell ref="J16:J17"/>
    <mergeCell ref="A19:A20"/>
    <mergeCell ref="D19:D20"/>
    <mergeCell ref="G19:G20"/>
    <mergeCell ref="J19:J20"/>
    <mergeCell ref="A22:A23"/>
    <mergeCell ref="G22:G23"/>
    <mergeCell ref="J22:J23"/>
    <mergeCell ref="A25:A26"/>
    <mergeCell ref="D25:D26"/>
    <mergeCell ref="G25:G26"/>
    <mergeCell ref="J25:J26"/>
    <mergeCell ref="A28:A29"/>
    <mergeCell ref="D28:D29"/>
    <mergeCell ref="G28:G29"/>
    <mergeCell ref="J28:J29"/>
    <mergeCell ref="A31:A32"/>
    <mergeCell ref="D31:D32"/>
    <mergeCell ref="G31:G32"/>
    <mergeCell ref="J31:J32"/>
    <mergeCell ref="A34:A35"/>
    <mergeCell ref="G34:G35"/>
    <mergeCell ref="J34:J35"/>
    <mergeCell ref="A37:A38"/>
    <mergeCell ref="D37:D38"/>
    <mergeCell ref="G37:G38"/>
    <mergeCell ref="J37:J38"/>
    <mergeCell ref="A40:A41"/>
    <mergeCell ref="D40:D41"/>
    <mergeCell ref="G40:G41"/>
    <mergeCell ref="J40:J41"/>
    <mergeCell ref="A43:A44"/>
    <mergeCell ref="G43:G44"/>
    <mergeCell ref="A46:A47"/>
    <mergeCell ref="D46:D47"/>
    <mergeCell ref="G46:G47"/>
    <mergeCell ref="J46:J47"/>
    <mergeCell ref="A49:A50"/>
    <mergeCell ref="G49:G50"/>
    <mergeCell ref="J49:J50"/>
    <mergeCell ref="J64:J65"/>
    <mergeCell ref="A52:A53"/>
    <mergeCell ref="A55:A56"/>
    <mergeCell ref="G55:G56"/>
    <mergeCell ref="J55:J56"/>
    <mergeCell ref="A58:A59"/>
    <mergeCell ref="D58:D59"/>
    <mergeCell ref="G58:G59"/>
    <mergeCell ref="J58:J59"/>
    <mergeCell ref="A61:A62"/>
    <mergeCell ref="G61:G62"/>
    <mergeCell ref="A64:A65"/>
    <mergeCell ref="D64:D65"/>
    <mergeCell ref="G64:G65"/>
    <mergeCell ref="A73:A74"/>
    <mergeCell ref="D73:D74"/>
    <mergeCell ref="G73:G74"/>
    <mergeCell ref="J73:J74"/>
    <mergeCell ref="A67:A68"/>
    <mergeCell ref="D67:D68"/>
    <mergeCell ref="G67:G68"/>
    <mergeCell ref="J67:J68"/>
    <mergeCell ref="A70:A71"/>
    <mergeCell ref="G70:G7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B6191C037D4B4F9DADE0B28D168552" ma:contentTypeVersion="10" ma:contentTypeDescription="Create a new document." ma:contentTypeScope="" ma:versionID="116452434e38e1d3d188e69756104320">
  <xsd:schema xmlns:xsd="http://www.w3.org/2001/XMLSchema" xmlns:xs="http://www.w3.org/2001/XMLSchema" xmlns:p="http://schemas.microsoft.com/office/2006/metadata/properties" xmlns:ns3="bde2bb99-6e0f-446e-86b1-e24f0f9d494c" targetNamespace="http://schemas.microsoft.com/office/2006/metadata/properties" ma:root="true" ma:fieldsID="654af54d2a0f85a8c5e345eaf66c83ed" ns3:_="">
    <xsd:import namespace="bde2bb99-6e0f-446e-86b1-e24f0f9d494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bb99-6e0f-446e-86b1-e24f0f9d4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355B50-725A-4B37-8683-CD7ECF935D78}">
  <ds:schemaRefs>
    <ds:schemaRef ds:uri="http://purl.org/dc/terms/"/>
    <ds:schemaRef ds:uri="bde2bb99-6e0f-446e-86b1-e24f0f9d494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B1D718-CF2E-42ED-92BC-7DF94FE23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0EC6B-57A7-42FA-A185-BDA7197FD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bb99-6e0f-446e-86b1-e24f0f9d4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README</vt:lpstr>
      <vt:lpstr>Units of Measure</vt:lpstr>
      <vt:lpstr>Part 98 Table C-1, C-2 EF</vt:lpstr>
      <vt:lpstr>Conversion table (CO2; C)</vt:lpstr>
      <vt:lpstr>Conversion table (CH4)</vt:lpstr>
      <vt:lpstr>Conversion table (N2O)</vt:lpstr>
      <vt:lpstr>Part 98 CO2 Calculations</vt:lpstr>
      <vt:lpstr>Part 98 CH4 Calculations </vt:lpstr>
      <vt:lpstr>Part 98 N2O Calculations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Cormier, Denise E</dc:creator>
  <cp:lastModifiedBy>Cormier, Denise E</cp:lastModifiedBy>
  <cp:lastPrinted>2020-02-12T16:48:11Z</cp:lastPrinted>
  <dcterms:created xsi:type="dcterms:W3CDTF">2020-01-31T20:17:14Z</dcterms:created>
  <dcterms:modified xsi:type="dcterms:W3CDTF">2026-02-20T18:48:38Z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0x0101003AB6191C037D4B4F9DADE0B28D168552</vt:lpwstr>
  </property>
</Properties>
</file>